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428" windowWidth="14808" windowHeight="6696" activeTab="7"/>
  </bookViews>
  <sheets>
    <sheet name="титул" sheetId="9" r:id="rId1"/>
    <sheet name="ф 1 финансирование" sheetId="7" r:id="rId2"/>
    <sheet name="ф2" sheetId="2" r:id="rId3"/>
    <sheet name="ф 4" sheetId="3" r:id="rId4"/>
    <sheet name="ф3 мероприятия" sheetId="4" r:id="rId5"/>
    <sheet name="ф5 показатели" sheetId="5" r:id="rId6"/>
    <sheet name="ф6" sheetId="10" r:id="rId7"/>
    <sheet name="ф7" sheetId="11" r:id="rId8"/>
  </sheets>
  <externalReferences>
    <externalReference r:id="rId9"/>
    <externalReference r:id="rId10"/>
  </externalReferences>
  <definedNames>
    <definedName name="_xlnm._FilterDatabase" localSheetId="1" hidden="1">'ф 1 финансирование'!$A$7:$Q$7</definedName>
    <definedName name="_xlnm.Print_Titles" localSheetId="1">'ф 1 финансирование'!$6:$7</definedName>
    <definedName name="_xlnm.Print_Area" localSheetId="1">'ф 1 финансирование'!$A$1:$Q$158</definedName>
    <definedName name="_xlnm.Print_Area" localSheetId="3">'ф 4'!$A$1:$K$7</definedName>
    <definedName name="_xlnm.Print_Area" localSheetId="2">ф2!$A$1:$G$64</definedName>
    <definedName name="_xlnm.Print_Area" localSheetId="4">'ф3 мероприятия'!$A$1:$L$122</definedName>
    <definedName name="_xlnm.Print_Area" localSheetId="5">'ф5 показатели'!$A$1:$K$62</definedName>
    <definedName name="_xlnm.Print_Area" localSheetId="6">ф6!$A$1:$E$8</definedName>
    <definedName name="_xlnm.Print_Area" localSheetId="7">ф7!$A$1:$M$15</definedName>
  </definedNames>
  <calcPr calcId="124519"/>
</workbook>
</file>

<file path=xl/calcChain.xml><?xml version="1.0" encoding="utf-8"?>
<calcChain xmlns="http://schemas.openxmlformats.org/spreadsheetml/2006/main">
  <c r="I15" i="11"/>
  <c r="H15"/>
  <c r="G15"/>
  <c r="I14"/>
  <c r="H14"/>
  <c r="J14" s="1"/>
  <c r="G14"/>
  <c r="J13"/>
  <c r="I13"/>
  <c r="H13"/>
  <c r="G13"/>
  <c r="F13"/>
  <c r="I12"/>
  <c r="H12"/>
  <c r="G12"/>
  <c r="I11"/>
  <c r="H11"/>
  <c r="G11"/>
  <c r="I10"/>
  <c r="H10"/>
  <c r="J10" s="1"/>
  <c r="G10"/>
  <c r="I9"/>
  <c r="G9"/>
  <c r="K9"/>
  <c r="H9" s="1"/>
  <c r="J9" s="1"/>
  <c r="F9" s="1"/>
  <c r="L9"/>
  <c r="N61" i="5"/>
  <c r="M61"/>
  <c r="L56"/>
  <c r="M54"/>
  <c r="L54"/>
  <c r="N54" s="1"/>
  <c r="L50"/>
  <c r="M48"/>
  <c r="M10" s="1"/>
  <c r="L48"/>
  <c r="N48" s="1"/>
  <c r="L39"/>
  <c r="L37"/>
  <c r="L36"/>
  <c r="L33"/>
  <c r="L32"/>
  <c r="L27"/>
  <c r="L26"/>
  <c r="L25" s="1"/>
  <c r="N25" s="1"/>
  <c r="M25"/>
  <c r="L21"/>
  <c r="L20" s="1"/>
  <c r="N20" s="1"/>
  <c r="M20"/>
  <c r="L19"/>
  <c r="L18"/>
  <c r="L17"/>
  <c r="L14"/>
  <c r="L13"/>
  <c r="L11" s="1"/>
  <c r="M11"/>
  <c r="F12" i="11" l="1"/>
  <c r="J15"/>
  <c r="F15" s="1"/>
  <c r="J11"/>
  <c r="F11" s="1"/>
  <c r="J12"/>
  <c r="F14"/>
  <c r="F10"/>
  <c r="N11" i="5"/>
  <c r="L10"/>
  <c r="N10" s="1"/>
  <c r="G20" i="2" l="1"/>
  <c r="G18"/>
  <c r="G17"/>
  <c r="I38" i="5" l="1"/>
  <c r="I13"/>
  <c r="I31" l="1"/>
  <c r="J31"/>
  <c r="I32"/>
  <c r="J32"/>
  <c r="I44" l="1"/>
  <c r="I42"/>
  <c r="I49" l="1"/>
  <c r="J49"/>
  <c r="F61" i="2"/>
  <c r="F60"/>
  <c r="F53"/>
  <c r="F52"/>
  <c r="F45"/>
  <c r="F44"/>
  <c r="F37"/>
  <c r="F36"/>
  <c r="F29"/>
  <c r="F13" s="1"/>
  <c r="F28"/>
  <c r="F18"/>
  <c r="F17" s="1"/>
  <c r="F16"/>
  <c r="F26" l="1"/>
  <c r="F42"/>
  <c r="F41" s="1"/>
  <c r="F58"/>
  <c r="F57" s="1"/>
  <c r="F25"/>
  <c r="F12"/>
  <c r="F10" s="1"/>
  <c r="F9" s="1"/>
  <c r="F34"/>
  <c r="F33" s="1"/>
  <c r="F50"/>
  <c r="F49" s="1"/>
  <c r="I45" i="5" l="1"/>
  <c r="I43"/>
  <c r="J39"/>
  <c r="E58" i="2" l="1"/>
  <c r="E57" s="1"/>
  <c r="E50"/>
  <c r="E49" s="1"/>
  <c r="E44"/>
  <c r="E12" s="1"/>
  <c r="E10" s="1"/>
  <c r="E9" s="1"/>
  <c r="E36"/>
  <c r="E34"/>
  <c r="E33" s="1"/>
  <c r="E26"/>
  <c r="E25" s="1"/>
  <c r="E16"/>
  <c r="E13"/>
  <c r="E42" l="1"/>
  <c r="E41" s="1"/>
  <c r="Q158" i="7" l="1"/>
  <c r="Q157"/>
  <c r="Q156"/>
  <c r="P156"/>
  <c r="Q155"/>
  <c r="P155"/>
  <c r="Q154"/>
  <c r="P154"/>
  <c r="Q153"/>
  <c r="Q152"/>
  <c r="P152"/>
  <c r="Q150"/>
  <c r="P150"/>
  <c r="Q149"/>
  <c r="Q148"/>
  <c r="P148"/>
  <c r="Q147"/>
  <c r="P147"/>
  <c r="Q145"/>
  <c r="Q144"/>
  <c r="P144"/>
  <c r="Q143"/>
  <c r="P143"/>
  <c r="Q142"/>
  <c r="P142"/>
  <c r="Q141"/>
  <c r="P141"/>
  <c r="P140"/>
  <c r="Q139"/>
  <c r="P139"/>
  <c r="Q138"/>
  <c r="P138"/>
  <c r="Q137"/>
  <c r="P137"/>
  <c r="Q136"/>
  <c r="Q135"/>
  <c r="P135"/>
  <c r="Q134"/>
  <c r="P134"/>
  <c r="Q133"/>
  <c r="Q132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P122"/>
  <c r="Q121"/>
  <c r="P121"/>
  <c r="Q120"/>
  <c r="P120"/>
  <c r="Q119"/>
  <c r="P119"/>
  <c r="Q118"/>
  <c r="P118"/>
  <c r="Q117"/>
  <c r="P117"/>
  <c r="Q116"/>
  <c r="P116"/>
  <c r="Q112"/>
  <c r="Q111"/>
  <c r="Q110"/>
  <c r="P110"/>
  <c r="Q109"/>
  <c r="Q108"/>
  <c r="P108"/>
  <c r="Q107"/>
  <c r="P107"/>
  <c r="Q106"/>
  <c r="Q105"/>
  <c r="P105"/>
  <c r="Q104"/>
  <c r="Q103"/>
  <c r="P103"/>
  <c r="Q102"/>
  <c r="P102"/>
  <c r="Q101"/>
  <c r="P101"/>
  <c r="Q100"/>
  <c r="P100"/>
  <c r="Q99"/>
  <c r="Q98"/>
  <c r="P98"/>
  <c r="Q97"/>
  <c r="P97"/>
  <c r="Q96"/>
  <c r="P96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Q85"/>
  <c r="P85"/>
  <c r="Q84"/>
  <c r="Q83"/>
  <c r="P83"/>
  <c r="Q82"/>
  <c r="Q81"/>
  <c r="Q80"/>
  <c r="P80"/>
  <c r="Q79"/>
  <c r="P79"/>
  <c r="Q78"/>
  <c r="P78"/>
  <c r="Q77"/>
  <c r="P77"/>
  <c r="Q76"/>
  <c r="P76"/>
  <c r="P75"/>
  <c r="Q74"/>
  <c r="P74"/>
  <c r="Q73"/>
  <c r="P73"/>
  <c r="Q72"/>
  <c r="P72"/>
  <c r="Q71"/>
  <c r="P71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1"/>
  <c r="Q50"/>
  <c r="Q49"/>
  <c r="Q48"/>
  <c r="P48"/>
  <c r="Q47"/>
  <c r="P47"/>
  <c r="Q46"/>
  <c r="P46"/>
  <c r="Q45"/>
  <c r="P45"/>
  <c r="Q44"/>
  <c r="P44"/>
  <c r="Q43"/>
  <c r="P43"/>
  <c r="Q42"/>
  <c r="P42"/>
  <c r="Q41"/>
  <c r="Q40"/>
  <c r="Q39"/>
  <c r="P39"/>
  <c r="Q38"/>
  <c r="Q37"/>
  <c r="Q32"/>
  <c r="P32"/>
  <c r="P31"/>
  <c r="Q30"/>
  <c r="Q29"/>
  <c r="P29"/>
  <c r="Q28"/>
  <c r="P28"/>
  <c r="Q27"/>
  <c r="P27"/>
  <c r="Q26"/>
  <c r="P26"/>
  <c r="Q25"/>
  <c r="P25"/>
  <c r="Q24"/>
  <c r="P24"/>
  <c r="Q23"/>
  <c r="P23"/>
  <c r="Q22"/>
  <c r="P22"/>
  <c r="Q21"/>
  <c r="P21"/>
  <c r="Q18"/>
  <c r="P18"/>
  <c r="Q17"/>
  <c r="P17"/>
  <c r="Q16"/>
  <c r="P16"/>
  <c r="Q15"/>
  <c r="P15"/>
  <c r="Q14"/>
  <c r="O151"/>
  <c r="N151"/>
  <c r="M151"/>
  <c r="O115"/>
  <c r="O114" s="1"/>
  <c r="O113" s="1"/>
  <c r="N115"/>
  <c r="N114" s="1"/>
  <c r="N113" s="1"/>
  <c r="M115"/>
  <c r="M114"/>
  <c r="O70"/>
  <c r="O69" s="1"/>
  <c r="N70"/>
  <c r="N69" s="1"/>
  <c r="M70"/>
  <c r="M69" s="1"/>
  <c r="O35"/>
  <c r="Q35" s="1"/>
  <c r="N35"/>
  <c r="M35"/>
  <c r="O34"/>
  <c r="N34"/>
  <c r="O33"/>
  <c r="Q33" s="1"/>
  <c r="N33"/>
  <c r="M33"/>
  <c r="M34" s="1"/>
  <c r="O20"/>
  <c r="Q20" s="1"/>
  <c r="N20"/>
  <c r="N19" s="1"/>
  <c r="M20"/>
  <c r="M19"/>
  <c r="O13"/>
  <c r="O12" s="1"/>
  <c r="N13"/>
  <c r="N12" s="1"/>
  <c r="N9" s="1"/>
  <c r="M12"/>
  <c r="M9" s="1"/>
  <c r="O11"/>
  <c r="P11" s="1"/>
  <c r="N11"/>
  <c r="P34" l="1"/>
  <c r="Q34"/>
  <c r="M113"/>
  <c r="P69"/>
  <c r="P113"/>
  <c r="Q13"/>
  <c r="P33"/>
  <c r="P151"/>
  <c r="O9"/>
  <c r="Q9" s="1"/>
  <c r="P20"/>
  <c r="Q11"/>
  <c r="Q151"/>
  <c r="P35"/>
  <c r="Q12"/>
  <c r="O19"/>
  <c r="Q114"/>
  <c r="Q113"/>
  <c r="P114"/>
  <c r="P70"/>
  <c r="O10"/>
  <c r="O8" s="1"/>
  <c r="M10"/>
  <c r="M8" s="1"/>
  <c r="Q69"/>
  <c r="Q70"/>
  <c r="N10"/>
  <c r="N8" s="1"/>
  <c r="P19" l="1"/>
  <c r="Q19"/>
  <c r="P8"/>
  <c r="Q8"/>
  <c r="P10"/>
  <c r="Q10"/>
  <c r="I26" i="5" l="1"/>
  <c r="G51" l="1"/>
  <c r="J26" l="1"/>
  <c r="I33"/>
  <c r="I28"/>
  <c r="I27"/>
  <c r="J13"/>
  <c r="I53"/>
  <c r="I50"/>
  <c r="J53" l="1"/>
  <c r="I41" l="1"/>
  <c r="I40"/>
  <c r="I39"/>
  <c r="J51" l="1"/>
  <c r="J50"/>
  <c r="J17"/>
  <c r="J16"/>
  <c r="J15"/>
  <c r="J14"/>
  <c r="I21" l="1"/>
  <c r="I51" l="1"/>
  <c r="J58" l="1"/>
  <c r="I58"/>
  <c r="J56"/>
  <c r="I56"/>
  <c r="J55"/>
  <c r="I55"/>
  <c r="J38"/>
  <c r="J37"/>
  <c r="I37"/>
  <c r="J36"/>
  <c r="I36"/>
  <c r="J34"/>
  <c r="I34"/>
  <c r="J33"/>
  <c r="J30"/>
  <c r="I30"/>
  <c r="J29"/>
  <c r="I29"/>
  <c r="J28"/>
  <c r="J27"/>
  <c r="J22"/>
  <c r="I22"/>
  <c r="J21"/>
  <c r="I17"/>
  <c r="I16"/>
  <c r="I15"/>
  <c r="I14"/>
  <c r="G28" i="2" l="1"/>
  <c r="G44"/>
  <c r="G45"/>
  <c r="G60"/>
  <c r="G52"/>
  <c r="G53" l="1"/>
  <c r="G49"/>
  <c r="G36"/>
  <c r="G37"/>
  <c r="G12"/>
  <c r="G25"/>
  <c r="G29"/>
  <c r="G57"/>
  <c r="G58"/>
  <c r="G42"/>
  <c r="G41"/>
  <c r="G33" l="1"/>
  <c r="G34"/>
  <c r="G26"/>
  <c r="G50"/>
  <c r="G13"/>
  <c r="G9" l="1"/>
  <c r="G10"/>
</calcChain>
</file>

<file path=xl/comments1.xml><?xml version="1.0" encoding="utf-8"?>
<comments xmlns="http://schemas.openxmlformats.org/spreadsheetml/2006/main">
  <authors>
    <author>Автор</author>
  </authors>
  <commentList>
    <comment ref="N10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869,1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I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убрать ведение реестра……, входит в 4 подмероприятие</t>
        </r>
      </text>
    </comment>
    <comment ref="J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номер выписки от 12.01.2024 - 10145 
на 10485</t>
        </r>
      </text>
    </comment>
    <comment ref="J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финансирование по 07302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отчете 0,413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самом деле больше км</t>
        </r>
      </text>
    </comment>
    <comment ref="I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показатель должен увел., поэтому факт/план
</t>
        </r>
      </text>
    </comment>
  </commentList>
</comments>
</file>

<file path=xl/sharedStrings.xml><?xml version="1.0" encoding="utf-8"?>
<sst xmlns="http://schemas.openxmlformats.org/spreadsheetml/2006/main" count="1984" uniqueCount="611">
  <si>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</si>
  <si>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</si>
  <si>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соисполнители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</si>
  <si>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</si>
  <si>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</si>
  <si>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</si>
  <si>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</si>
  <si>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</si>
  <si>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</si>
  <si>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</si>
  <si>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</si>
  <si>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</si>
  <si>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</si>
  <si>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</si>
  <si>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</si>
  <si>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Всего</t>
  </si>
  <si>
    <t>Управление жилищно-коммунального хозяйства</t>
  </si>
  <si>
    <t>07</t>
  </si>
  <si>
    <t>1</t>
  </si>
  <si>
    <t>01</t>
  </si>
  <si>
    <t>04</t>
  </si>
  <si>
    <t>02</t>
  </si>
  <si>
    <t>2</t>
  </si>
  <si>
    <t>Содержание и развитие жилищного хозяйства</t>
  </si>
  <si>
    <t>06</t>
  </si>
  <si>
    <t>3</t>
  </si>
  <si>
    <t>Реализация мероприятий по строительству и приобретению жилья для переселения граждан из аварийного жилищного фонда</t>
  </si>
  <si>
    <t>935</t>
  </si>
  <si>
    <t>05</t>
  </si>
  <si>
    <t>244</t>
  </si>
  <si>
    <t>08</t>
  </si>
  <si>
    <t>Участие в разработке и реализации региональной программы капитального ремонта общего имущества в многоквартирных домах</t>
  </si>
  <si>
    <t>09</t>
  </si>
  <si>
    <t>12</t>
  </si>
  <si>
    <t>Осуществление муниципального жилищного контроля</t>
  </si>
  <si>
    <t>13</t>
  </si>
  <si>
    <t>Рассмотрение обращений и заявлений граждан, индивидуальных предпринимателей и юридических лиц по вопросам соблюдения требований жилищного законодательства</t>
  </si>
  <si>
    <t>Содержание и развитие коммунальной инфраструктуры</t>
  </si>
  <si>
    <t>03</t>
  </si>
  <si>
    <t>4</t>
  </si>
  <si>
    <t>Благоустройство и охрана окружающей среды</t>
  </si>
  <si>
    <t>Организация благоустройства и санитарного содержания, озеленения парков, скверов, санкционированного сбора твердых бытовых отходов, содержание дорог</t>
  </si>
  <si>
    <t>Организация содержания и благоустройства мест погребения (кладбищ)</t>
  </si>
  <si>
    <t>Организация наружного освещения</t>
  </si>
  <si>
    <t>Содержание сетей наружного освещения</t>
  </si>
  <si>
    <t>  Проведение городских мероприятий по санитарной очистке и благоустройству территории города.</t>
  </si>
  <si>
    <t>5</t>
  </si>
  <si>
    <t>Развитие транспортной системы (организация транспортного обслуживания населения, развитие дорожного хозяйства)</t>
  </si>
  <si>
    <t>Проектирование, капитальный ремонт, ремонт автомобильных дорог общего пользования муниципального значения и иных транспортных инженерных сооружений</t>
  </si>
  <si>
    <t>Проведение мероприятий по обеспечению безопасности дорожного движения в соответствии с действующим законодательством Российской Федерации</t>
  </si>
  <si>
    <t>6</t>
  </si>
  <si>
    <t>Создание условий для реализации муниципальной программы</t>
  </si>
  <si>
    <t>кассовое исполнение на конец отчетного периода</t>
  </si>
  <si>
    <t>кассовые расходы, %</t>
  </si>
  <si>
    <t>Наименование муниципальной программы, подпрограммы</t>
  </si>
  <si>
    <t>Источник финансирования</t>
  </si>
  <si>
    <t>в том числе:</t>
  </si>
  <si>
    <t>Оценка расходов согласно МП</t>
  </si>
  <si>
    <t>Фактические расходы на отчетную дату</t>
  </si>
  <si>
    <t>отношение фактических расходов  к оценке расходов, %</t>
  </si>
  <si>
    <t>Оценка расходов, тыс.руб.</t>
  </si>
  <si>
    <t>"Создание условий для реализации муниципальной программы"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</si>
  <si>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</si>
  <si>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</si>
  <si>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</si>
  <si>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</si>
  <si>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Проблемы, возникшие в ходе реализации мероприятия</t>
  </si>
  <si>
    <t>Реализация мероприятий в сфере теплоснабжения</t>
  </si>
  <si>
    <t>Реализация мероприятий в сфере водоснабжения</t>
  </si>
  <si>
    <t>Реализация мероприятий в сфере электроснабжения</t>
  </si>
  <si>
    <t>Реализация мероприятий в сфере газоснабжения</t>
  </si>
  <si>
    <t>Безопасная эксплуатация объектов газоснабжения. Обеспечение бесперебойной подачи газа.</t>
  </si>
  <si>
    <t>Организация подготовки городского хозяйства к осенне-зимнему периоду</t>
  </si>
  <si>
    <t>Обеспечение безаварийной работы городского хозяйства в осенне-зимний период</t>
  </si>
  <si>
    <t>Включение объектов коммунальной инфраструктуры в перечень объектов капитального строительства Удмуртской Республики</t>
  </si>
  <si>
    <t xml:space="preserve">Выполнение функций заказчика по проектированию и строительству объектов коммунальной инфраструктуры </t>
  </si>
  <si>
    <t xml:space="preserve">Проектирование и (или) строительство объектов коммунальной инфраструктуры </t>
  </si>
  <si>
    <t>Формирование сети маршрутов регулярных перевозок автомобильным транспортом общего пользования на территории города Воткинск</t>
  </si>
  <si>
    <t>Согласование расписания движения автобусов по маршруту регулярных перевозок</t>
  </si>
  <si>
    <t>Согласованные расписания движения автобусов по маршрутам регулярных перевозок</t>
  </si>
  <si>
    <t>Осуществление контроля за соблюдением требований, установленных правовыми актами, регулирующими вопросы организации пассажирских перевозок</t>
  </si>
  <si>
    <t>Соблюдение расписания отправления (прибытия) транспортных средств по маршруту регулярных перевозок;                                                                  Соблюдение установленного маршрута регулярных перевозок;                                                                               Наличие лицензии на осуществление перевозки пассажиров автомобильным транспортом</t>
  </si>
  <si>
    <t>Мероприятия  направлены на обеспечение безопасности дорожного движения</t>
  </si>
  <si>
    <t>Осуществление муниципального контроля за обустройством автомобильных дорог общего пользования местного значения дорожными элементами (дорожными знаками, дорожными ограждениями, светофорами, остановочными пунктами, стоянками (парковками) транспортных средств, иными элементами обустройства автомобильных дорог).</t>
  </si>
  <si>
    <t>Обследование дорожных условий, в том числе на маршрутах регулярных пассажирских перевозок</t>
  </si>
  <si>
    <t xml:space="preserve">Выдача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грузов. </t>
  </si>
  <si>
    <t>Оказание муниципальной услуги по заявлениям физических и юридических лиц</t>
  </si>
  <si>
    <t>Принятие решений о временном ограничении или прекращении движения транспортных средств по автомобильным дорогам местного значения.</t>
  </si>
  <si>
    <t>Принятие решений о временном ограничении или прекращении движения транспортных средств по автомобильным дорогам местного значения</t>
  </si>
  <si>
    <t>Организация и осуществление мероприятий по паспортизации автомобильных дорог местного значения, подготовке и оформлению документов для государственной регистрации прав собственности на автомобильные дороги местного значения, объекты дорожного хозяйства в границах города.</t>
  </si>
  <si>
    <t>Паспортизации автомобильных дорог местного значения, государственная регистрация прав собственности на автомобильные дороги местного значения, объекты дорожного хозяйства в границах города</t>
  </si>
  <si>
    <t>15</t>
  </si>
  <si>
    <t>Разработка перспективных, текущих планов по строительству, реконструкции, капитальному ремонту, ремонту и содержанию автомобильных дорог местного значения, транспортных инженерных сооружений в границах города, по развитию перспективных схем развития автомобильных дорог местного значения и объектов дорожного хозяйства</t>
  </si>
  <si>
    <t>Планирование деятельности по строительству, реконструкции, капитальному ремонту, ремонту и содержанию автомобильных дорог местного значения, транспортных инженерных сооружений в границах города, по развитию перспективных схем развития автомобильных дорог местного значения и объектов дорожного хозяйства. Принятие правовых актов</t>
  </si>
  <si>
    <t>Улучшение эстетического облика города и санитарного состояния территорий</t>
  </si>
  <si>
    <t>Улучшение эстетического облика  и санитарного состояния территорий</t>
  </si>
  <si>
    <t>Организация наружного освещения улиц</t>
  </si>
  <si>
    <t>Выдача разрешений на вырубку и опиловку деревьев и кустарников на территории муниципального образования.</t>
  </si>
  <si>
    <t>Выдача ордеров (разрешений) на производство земляных работ</t>
  </si>
  <si>
    <t>Оказание муниципальной услуги «Выдача ордеров (разрешений) на производство земляных работ»</t>
  </si>
  <si>
    <t>Контроль за соблюдением требований муниципальных правовых актов, принятых органами местного самоуправления города Воткинска в сфере благоустройства</t>
  </si>
  <si>
    <t>Осуществление муниципального лесного контроля в отношении лесных участков, находящихся в муниципальной собственности.</t>
  </si>
  <si>
    <t>Осуществление муниципального лесного контроля в отношении лесных участков, находящихся в муниципальной собственности</t>
  </si>
  <si>
    <t>Информирование и просвещение населения в сфере экологического состояния территории города и благоустройства</t>
  </si>
  <si>
    <t>Коды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</si>
  <si>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</si>
  <si>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</si>
  <si>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</si>
  <si>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</si>
  <si>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Обоснование отклонений значений целевого показателя (индикатора) на конец отчетного периода</t>
  </si>
  <si>
    <t>«Территориальное развитие (градостроительство)»</t>
  </si>
  <si>
    <t>Износ инженерных теплосетей (магистральные сети)</t>
  </si>
  <si>
    <t>Количество технологических нарушений на системах теплоснабжения</t>
  </si>
  <si>
    <t>Износ сетей электроснабжения</t>
  </si>
  <si>
    <t>Количество технологических нарушений на системах электроснабжения</t>
  </si>
  <si>
    <t>Износ сетей холодного водоснабжения</t>
  </si>
  <si>
    <t>Количество технологических нарушений на системах холодного водоснабжения</t>
  </si>
  <si>
    <t>Износ сетей горячего водоснабжения</t>
  </si>
  <si>
    <t>Количество технологических нарушений на системах горячего водоснабжения</t>
  </si>
  <si>
    <t>Количество технологических нарушений на канализационных сетях</t>
  </si>
  <si>
    <t>10</t>
  </si>
  <si>
    <t>Износ сетей водоотведения (канализации)</t>
  </si>
  <si>
    <t>11</t>
  </si>
  <si>
    <t>Износ газовых сетей</t>
  </si>
  <si>
    <t>км</t>
  </si>
  <si>
    <t>Капитальный ремонт и ремонт автомобильных дорог общего пользования местного значения</t>
  </si>
  <si>
    <t>км.</t>
  </si>
  <si>
    <t>шт.</t>
  </si>
  <si>
    <t>Количество участников конкурса «Мой красивый город».</t>
  </si>
  <si>
    <t>чел.</t>
  </si>
  <si>
    <t>Реализация мер по переселению граждан из аварийного жилищного фонда (жилых помещений в многоквартирных домах, признанных в установленном порядке аварийными и подлежащими сносу или реконструкции в связи с физическим износом в процессе их эксплуатации)</t>
  </si>
  <si>
    <t>Формирование заявок на включение в региональную адресную программу на переселение граждан из аварийного жилищного фонда многоквартирных домов, признанных в установленном порядке аварийными и подлежащими сносу или реконструкции в связи с физическим износом в процессе эксплуатации</t>
  </si>
  <si>
    <t>Форма №5</t>
  </si>
  <si>
    <t>Форма №3</t>
  </si>
  <si>
    <t>УТВЕРЖДАЮ</t>
  </si>
  <si>
    <t xml:space="preserve">Обеспечение деятельности Управления (хозяйственное, материально-техническое) </t>
  </si>
  <si>
    <t xml:space="preserve">Ведение бюджетного учета </t>
  </si>
  <si>
    <t>Единые методологические принципы организации и ведения бюджетного учета устанавливаются Минфином России. Объектами бюджетного учета являются финансовые и нефинансовые активы публично-правовых образований, их обязательства и хозяйственные операции, изменяющие указанные активы и обязательства.</t>
  </si>
  <si>
    <t xml:space="preserve">Исполнение бюджетной сметы </t>
  </si>
  <si>
    <t>Бюджетная смета соответствует доведенным до Управления  лимитам бюджетных обязательств на принятие и (или) исполнение бюджетных обязательств по обеспечению выполнения функций Управления.</t>
  </si>
  <si>
    <t>Просроченная кредиторская задолженность по расчетам с поставщиками и подрядчиками (отношение общего объема просроченной кредиторской задолженности по расчетам с поставщиками и подрядчиками по состоянию на 1 января года, следующего за отчетным к кассовому исполнению расходов в отчетном финансовом году).</t>
  </si>
  <si>
    <t>0740162350</t>
  </si>
  <si>
    <t>0740262310</t>
  </si>
  <si>
    <t>0740362330</t>
  </si>
  <si>
    <t>0740462300</t>
  </si>
  <si>
    <t>0740562340</t>
  </si>
  <si>
    <t>Осуществление отдельных государственных полномочий УР по отлову и содержанию безнадзорных животных</t>
  </si>
  <si>
    <t>0760160030</t>
  </si>
  <si>
    <t>Относительное отклонение факта от плана</t>
  </si>
  <si>
    <t>Форма №4</t>
  </si>
  <si>
    <t>да</t>
  </si>
  <si>
    <t>Территориальное развитие (градостроительство)</t>
  </si>
  <si>
    <t>Управление архитектуры и градостроительства</t>
  </si>
  <si>
    <t xml:space="preserve">Выдача разрешения на строительство объекта капитального строительства либо мотивированный отказ в выдаче разрешения  на строительство </t>
  </si>
  <si>
    <t>да/нет</t>
  </si>
  <si>
    <t>Доля площади территории города, на которую подготовлены проекты планировки, проекты межевания территории, в общей площади территории города</t>
  </si>
  <si>
    <t>%</t>
  </si>
  <si>
    <t>Общая площадь жилых помещений, приходящаяся в среднем на одного жителя, всего</t>
  </si>
  <si>
    <t>кв. м</t>
  </si>
  <si>
    <t>Площадь земельных участков, предоставленных для объектов жилищного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в течение 3 лет</t>
  </si>
  <si>
    <t>Площадь земельных участков, предоставленных для объектов капитального строительства (за исключением объектов жилищного строительства),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в течение 5 лет</t>
  </si>
  <si>
    <t>0740962320</t>
  </si>
  <si>
    <t>0741162360</t>
  </si>
  <si>
    <t>414</t>
  </si>
  <si>
    <t>Темп роста к уровню прошлого года, % (гр.8/гр.6*100)</t>
  </si>
  <si>
    <t>0740162370</t>
  </si>
  <si>
    <t>0740162390</t>
  </si>
  <si>
    <t>Оказание ритуальных услуг</t>
  </si>
  <si>
    <t>Всего (1+2+3)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</si>
  <si>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</si>
  <si>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</si>
  <si>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Российской федерации</t>
  </si>
  <si>
    <t>2) средства бюджетовдругих уровней бюджетной системы Российской Федерации, планируемые к привлечению</t>
  </si>
  <si>
    <t>3) иные источники</t>
  </si>
  <si>
    <t>Представление интересов собственника муниципальных помещений на общих собраниях собственников помещений в многоквартирных домах</t>
  </si>
  <si>
    <t>Проведение конкурса по отбору управляющей организации для управления многоквартирным домом, в соответствии с постановлением Правительства Российской Федерации от 6 февраля 2006 г. №75 «О порядке проведения органами местного самоуправления открытого конкурса»</t>
  </si>
  <si>
    <t>Заключения договора управления многоквартирным домом с управляющей организацией, выбранной по результатам конкурса</t>
  </si>
  <si>
    <t>Формирование перечня многоквартирных домов, признанных в установленном порядке аварийными и подлежащими сносу или реконструкции в связи с физическим износом в процессе эксплуатации</t>
  </si>
  <si>
    <t>Принятие решения о формировании фонда капитального ремонта в отношении многоквартирного дома на счете регионального оператора в случае, если собственники помещений в многоквартирном доме в установленный срок не выбрали способ формирования фонда капитального ремонта или выбранный ими способ не был реализован</t>
  </si>
  <si>
    <t>Принятие решения о формировании фонда капитального ремонта в отношении многоквартирного дома на счете регионального оператора</t>
  </si>
  <si>
    <t>Организация проведения капитального ремонта общего имущества в многоквартирных домах в Удмуртской Республике</t>
  </si>
  <si>
    <t>14</t>
  </si>
  <si>
    <t>Уменьшение количества ДТП с сопутствующими условиями. Уменьшение социальной напряженности населения города</t>
  </si>
  <si>
    <t>Предоставление информации о порядке предоставлении жилищно-коммунальных услуг</t>
  </si>
  <si>
    <t>"Содержание и развитие коммунальной инфраструктуры"</t>
  </si>
  <si>
    <t>Управление муниципального имущества и земельных ресурсов, Управление жилищно-коммунального хозяйства</t>
  </si>
  <si>
    <t>Управление жилищно-коммунального хозяйства, Управление муниципального имущества и земельных ресурсов</t>
  </si>
  <si>
    <t>Форма №6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</si>
  <si>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</si>
  <si>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</si>
  <si>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</si>
  <si>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</si>
  <si>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Администрации города Воткинска</t>
  </si>
  <si>
    <t>А.А. Гредягин</t>
  </si>
  <si>
    <t>Улучшение качества жизни населения</t>
  </si>
  <si>
    <t>Контроль за соблюдением требований муниципальных правовых актов, принятых органами местного самоуправления города в сфере благоустройства</t>
  </si>
  <si>
    <t>Охрана атмосферного воздуха                                                 Охрана водных ресурсов                                                                Охрана земельных ресурсов                   Информирование и просвещение населения в сфере экологического состояния территории города и благоустройства</t>
  </si>
  <si>
    <t>Установка, ремонт, капитальный ремонт остановочных пунктов в границах города на автомобильных дорогах местного значения</t>
  </si>
  <si>
    <t>Приведение остановочных пунктов в нормативное состояние, улучшение эстетического облика города</t>
  </si>
  <si>
    <t>Выполнение мероприятий реестра наказов избирателей и реализация проектов инициативного бюджетирования</t>
  </si>
  <si>
    <t>Ответсвенный исполнитель: Управление жилищно-коммунального хозяйства Администрации города Воткинска</t>
  </si>
  <si>
    <t>средства бюджета Российской Федерации</t>
  </si>
  <si>
    <t>средства бюджета  Удмуртской Республики</t>
  </si>
  <si>
    <t>2) средства бюджето других уровней бюджетной системы Российской Федерации, планируемые к привлечению</t>
  </si>
  <si>
    <t>Внесение изменений в Правила землепользования и застройки муниципального образования "Город Воткинск"</t>
  </si>
  <si>
    <t>Оказание муниципальной услуги "Выдача разрешений на установку и эксплуатацию рекламных конструкций на территории муниципального образования"</t>
  </si>
  <si>
    <t>Строительство и (или) рекострукция объектов транспортной инфраструктуры для реализации инвестиционных проектов</t>
  </si>
  <si>
    <t>0750262510</t>
  </si>
  <si>
    <t>0750662530</t>
  </si>
  <si>
    <t>07506S4650</t>
  </si>
  <si>
    <t>0750761900</t>
  </si>
  <si>
    <t>0720362110</t>
  </si>
  <si>
    <t>0720462120</t>
  </si>
  <si>
    <t>0720862130</t>
  </si>
  <si>
    <t>0721162140</t>
  </si>
  <si>
    <t>0720706200</t>
  </si>
  <si>
    <t>0730662230</t>
  </si>
  <si>
    <t>0730701440</t>
  </si>
  <si>
    <t>07307S1440</t>
  </si>
  <si>
    <t>Строительство и (или) реконструкция объектов коммунальной инфраструктуры для реализации инвестиционных проектов</t>
  </si>
  <si>
    <t>0741405400</t>
  </si>
  <si>
    <t>0741562330</t>
  </si>
  <si>
    <t>средства  бюджета Удмуртской Республики</t>
  </si>
  <si>
    <t>Формирование комфортной и безопасной для проживания городской среды, создание условий для развития жилищного строительства, инвестиционной привлекательности территорий города.</t>
  </si>
  <si>
    <t>Подготовка проекта изменений в Правила землепользования и застройки муниципального образования "Город Воткинск"</t>
  </si>
  <si>
    <t>Выдача разрешения на установку и эксплуатацию рекламных конструкций либо мотивированный отказ в выдаче разрешения</t>
  </si>
  <si>
    <t xml:space="preserve">Выдача разрешения на установку и эксплуатацию рекламных конструкций </t>
  </si>
  <si>
    <t>Внесение изменений в Схему размещения рекламных конструкций на территории муниципального образования "Город Воткинск"</t>
  </si>
  <si>
    <t>Оказание муниципальной услуги «Предоставление разрешения на строительство»</t>
  </si>
  <si>
    <t>Оказание муниципальной услуги «Предоставление разрешения на ввод объекта в эксплуатацию»</t>
  </si>
  <si>
    <t>Выдача  разрешения на ввод в эксплуатацию объектов капитального строительства либо мотивированный отказ в выдаче разрешения на ввод</t>
  </si>
  <si>
    <t>Оказание муниципальной услуги «Предоставление  градостроительного плана земельного участка»</t>
  </si>
  <si>
    <t>Выдача градостроительного плана земельного участка либо мотивированный отказ в предоставлении градостроительного плана</t>
  </si>
  <si>
    <t>Оказание муниципальной услуги «Предоставление разрешения на условно разрешенный вид использования земельного участка»</t>
  </si>
  <si>
    <t>Предоставление разрешения на условно разрешенный вид использования земельного участка либо мотивированный отказ в предоставлении разрешения</t>
  </si>
  <si>
    <t>Оказание муниципальной услуги «Предоставление разрешения на отклонение от предельных параметров разрешенного строительства"</t>
  </si>
  <si>
    <t>Предоставление разрешения на отклонение от предельных параметров разрешенного строительства либо мотивированный отказ в педоставлении разрешения</t>
  </si>
  <si>
    <t>Оказание муниципальной услуги "Прием документов необходимых для согласования перевода жилого помещения в нежилое или нежилого помещения в жилое, а также выдача соответствующих решений о переводе или об отказе в переводе"</t>
  </si>
  <si>
    <t>Согласование перевода жилого помещения в нежилое помещение или нежилого помещения в жилое либо мотивированный отказ в переводе</t>
  </si>
  <si>
    <t>Организация управления многоквартирными домами, находящимся на территории "Город Воткинск"</t>
  </si>
  <si>
    <t>Оплата взносов за капитальный ремонт общего имущества МКД за муниципальный жилищный фонд</t>
  </si>
  <si>
    <t>Реализация комплекса мер, направленных на подготовку жилищного хозяйства к отопительному периоду</t>
  </si>
  <si>
    <t>Проведение аварийно-восстановительных работ на сетях, находящихся в муниципальной собственности</t>
  </si>
  <si>
    <t>Ликвидация аварий на инженерных коммуникациях находящихся в муниципальной собственности, но не переданных на обслуживание ресурсоснабжающим организациям</t>
  </si>
  <si>
    <t>Организация сбора, вывоза бытовых отходов, содержание мест санкционированного сбора твердых бытовых отходов (контейнеры, туалет, свалки)</t>
  </si>
  <si>
    <t>Приведение освещенности улиц к требованиям ГОСТ          Обеспечение надежности существующего наружного освещения</t>
  </si>
  <si>
    <t>Мероприятия по охране окружающей среды</t>
  </si>
  <si>
    <t>Информирование и просвещение населения в сфере экологического состояния и благоустройства территории  города</t>
  </si>
  <si>
    <t>0730762240</t>
  </si>
  <si>
    <t>Внесение изменений в генеральный план города</t>
  </si>
  <si>
    <t>Мероприятия по определению координат характерных точек границ территориальных зон, зон с особыми условиями использования территорий муниципального образования "Город Воткинск"</t>
  </si>
  <si>
    <t>Обеспечение органов государственной власти, органов местного самоуправления, физических и юридических лиц достоверными сведениями, необходимыми для осуществления градостроительной,  инвестиционной и иной хозяйственной деятельности</t>
  </si>
  <si>
    <t>Повышение качества документации территориального планирования, создание условий для инвестиционной привлекательности территории города, успешной реализации инвестиционных проектов</t>
  </si>
  <si>
    <t>Создание и ведение информационной системы обеспечения градостроительной деятельности в муниципальном образовании «Город Воткинск»</t>
  </si>
  <si>
    <t>Создание информационной системы обеспечения градостроительной деятельности в муниципальном образовании «Город Воткинск»</t>
  </si>
  <si>
    <t>В соответствии с распоряжением Правительства УР от 20.06.2019 № 717-р "О государственной информационной системе Удмуртской Республики "Государственная информационная система обеспечения градостроительной деятельности в Удмуртской Республике" органы местного самоуправления определены участниками ГИСОГД УР. Подключение пользователей к Единой защищенной сети передачи данных государственных органов Удмуртской Республики  (ЕЗСПД УР) завершено. В настоящее время проводится работа по наполнению системы информацией.</t>
  </si>
  <si>
    <t>Предоставление сведений из информационной системы обеспечения градостроительной деятельности в муниципальном образовании «Город Воткинск»</t>
  </si>
  <si>
    <t>Демонтаж рекламных конструкций</t>
  </si>
  <si>
    <t>Формирование комфортной городской среды</t>
  </si>
  <si>
    <t>Содержание автомобильных дорог общего пользования, мостов и инных транспортных сооружений</t>
  </si>
  <si>
    <t>247</t>
  </si>
  <si>
    <t>0730600830</t>
  </si>
  <si>
    <t xml:space="preserve">Содержание автомобильных дорог общего пользования, мостов и инных транспортных инженерных сооружений. </t>
  </si>
  <si>
    <t>Содержание свободных жилых помещений, находящихся в муниципальной собственности</t>
  </si>
  <si>
    <t>Реализация мероприятий в сфере водоотведения</t>
  </si>
  <si>
    <t>0750604650</t>
  </si>
  <si>
    <t>0750762550</t>
  </si>
  <si>
    <t>075R153930</t>
  </si>
  <si>
    <t xml:space="preserve"> «Территориальное развитие (градостроительство)»</t>
  </si>
  <si>
    <t>Подготовка  документации по планировке территорий (проекта планировки, проекта межевания).</t>
  </si>
  <si>
    <t>Подготовка  документации по планировке территорий (проекта планировки, проекта межевания) расположенной в планировочной районе "Плодопитомник" города Воткинска, ограниченной с восточной стороны-земельным участком 18:27:070002:59 (вид разрешенного использования: для иных видов сельскохозяйственных угодий, с северной стороны-существующей застройкой по улицам Плодоягодная, Тихая, Уральская, зоной рекреационных и природных территорий, с западной стороны-ручьем Абрамовка и границей муниципального образования городской округ Город Воткинск, с южной стороны-автодорогой Воткинск-Верхняя Талица муниципального образования "Город Воткинск" Удмуртской Республики</t>
  </si>
  <si>
    <t>Оказание муниципальной услуги "Выдача уведомлений о соответствии (не соответствии) указанных в уведомлении о планируемом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участке"</t>
  </si>
  <si>
    <t>Выдача уведомления о соответствии (не соответствии) указанных в уведомлении о планируемом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либо мотивированный отказ в выдаче уведомления</t>
  </si>
  <si>
    <t>Проведение торгов на право заключения договора на установку и эксплуатацию  рекламных конструкций на территории муниципального образования</t>
  </si>
  <si>
    <t>Оказание муниципальной услуги "Выдача документа, подтверждающего принятие решения о согласовании или об отказе в согласовании  переустройства и (или) перепланировки помещения в многоквартирном доме в соответствии с условиями и порядком переустройства и перепланировки помещений в многоквартирном доме"</t>
  </si>
  <si>
    <t>Согласование перепланировки и (или) переустройства помещения в многоквартирном доме либо мотивированный отказ в согласовании</t>
  </si>
  <si>
    <t>Оказание муниципальной услуги "Присвоение, изменение и аннулирование адресов"</t>
  </si>
  <si>
    <t>Присвоение адреса  либо мотивированный отказ в присвоении адреса</t>
  </si>
  <si>
    <t>Информирование Фонда капитального ремонта о домах, признанных аварийными и подлежащими сносу; о домах, введенных в эксплуатацию, для включения их в Региональную программу;  предоставление актуальной информации о состоянии МКД, включенных  в программу. Оказание содействия Минстрою УР в сборе информации о необходимости внесения изменений в Региональную программу. На регулярной основе оказываются устные консультации собственникам жилых помещений в МКД о проведении капитального ремонта, начислениях за капитальный ремонт и др.</t>
  </si>
  <si>
    <t>Применение мер по результатам выявленных нарушений для привлечения виновных к административной ответственности</t>
  </si>
  <si>
    <t>Ликвидация аварий на инженерных коммуникациях, находящихся в муниципальной собственности, но не переданных на обслуживание ресурсоснабжающим организациям</t>
  </si>
  <si>
    <t xml:space="preserve"> Управление жилищно-коммунального хозяйства, Управление муниципального имущества и земельных ресурсов</t>
  </si>
  <si>
    <t>Капитальный ремонт газопроводов и редуцирующих устройств, находящихся в муниципальной собственности</t>
  </si>
  <si>
    <t>Ведение бюджетного учета в соответствии с требованиями бюджетного законодательства</t>
  </si>
  <si>
    <t>Просроченной кредиторской задолженности не допущено</t>
  </si>
  <si>
    <t>Количество созданных мест (площадок) накопления твердых коммунальных отходов для размещения контейнеров, бункеров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</si>
  <si>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района).</t>
  </si>
  <si>
    <t>В МО "Город Воткинск" 100% населения имеет регулярное автобусное сообщение</t>
  </si>
  <si>
    <t>16</t>
  </si>
  <si>
    <t>Реализация проектов инициативного бюджетирования</t>
  </si>
  <si>
    <t>Договоры управления не заключались в связи с отсутствием заявок при проведении конкурсов</t>
  </si>
  <si>
    <t xml:space="preserve">Формирование заявок на строительство,  реконструкцию  и капитальный ремонт объектов коммунальной инфраструктуры за счет бюджетных средств для включения в перечень объектов капитального строительства Удмуртской Республики </t>
  </si>
  <si>
    <t>Управление жилищно-коммунального хозяйства, МКУ "Управление капитального строительства"</t>
  </si>
  <si>
    <t>Приведение освещенности улиц к требованиям ГОСТ.          Обеспечение надежности существующего наружного освещения</t>
  </si>
  <si>
    <t>Инженерные коммуникации в сфере водоснабжения, находящиеся в муниципальной собственности, переданы в хозяйственное ведение МУП "Водоканал"</t>
  </si>
  <si>
    <t>Инженерные коммуникации в сфере электроснабжения, находящиеся в муниципальной собственности, переданы на обслуживание  МРСК Центра и Поволжья Удмуртэнерго по результатам торгов</t>
  </si>
  <si>
    <t>Инженерные коммуникации в сфере водоотведения, находящиеся в муниципальной собственности, переданы в хозяйственное ведение МУП "Водоканал"</t>
  </si>
  <si>
    <t>Инженерные коммуникации в сфере теплоснабжения, находящиеся в муниципальной собственности, переданы в хозяйственное ведение МУП "ТеплоСервис"</t>
  </si>
  <si>
    <t xml:space="preserve">Инженерные коммуникации в сфере газоснабжения, находящиеся в муниципальной собственности, переданы на обслуживание АО "Газпром газораспределение Ижевск" по результатам торгов </t>
  </si>
  <si>
    <t xml:space="preserve"> -</t>
  </si>
  <si>
    <t xml:space="preserve">Количество проведенных конкурсов на выполнение работ, связанных с осуществлением регулярных перевозок по регулируемым тарифам на муниципальных маршрутах       </t>
  </si>
  <si>
    <t>ед.</t>
  </si>
  <si>
    <t>Количество ежегодно заключаемых контрактов на выполнение работ, связанных с осуществлением регулярных перевозок по регулируемым тарифам на муниципальных маршрутах       (за отчетный год)</t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</si>
  <si>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</si>
  <si>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</si>
  <si>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</si>
  <si>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</si>
  <si>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</si>
  <si>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</si>
  <si>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</si>
  <si>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</si>
  <si>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Э мп=гр.7*гр.10</t>
  </si>
  <si>
    <t>СПмп</t>
  </si>
  <si>
    <t>СМмп</t>
  </si>
  <si>
    <t>СРмп</t>
  </si>
  <si>
    <t>Эбс=гр.8/гр.9</t>
  </si>
  <si>
    <t>Гредягин А.А.</t>
  </si>
  <si>
    <t>Управление ЖКХ</t>
  </si>
  <si>
    <t xml:space="preserve">По МО "Город Воткинск" программа переселения граждан из аварийного жилья, признанного таковым до 1 января 2017 года, завершена в 2021 году. </t>
  </si>
  <si>
    <t>Увеличение количества урн, контейнеров. Улучшение эстетического облика города и санитарного состояния территорий</t>
  </si>
  <si>
    <t>Проведение собраний собственников помещений в многоквартирных домах для решения вопроса о способе управления домом</t>
  </si>
  <si>
    <t>Проведение общих собраний собственников помещений в многоквартирном доме в целях избрания Совета многоквартирного дома</t>
  </si>
  <si>
    <t>Актуализации схемы водоснабжения</t>
  </si>
  <si>
    <t>Актуализация схемы водоснабжения</t>
  </si>
  <si>
    <t>Актуализация схемы водоотведения</t>
  </si>
  <si>
    <t>В рамках заключенных контрактов проводятся работы по содержанию дорог местного значения в зимний, весений, летний, осенний период (снегоуборка, вывоз снега, посыпка дорог, грейдирование улиц частного сектора, подметание, сбор и вывоз мусора, очистка водоотводных канав).</t>
  </si>
  <si>
    <t>Форма № 7</t>
  </si>
  <si>
    <t>Форма № 2</t>
  </si>
  <si>
    <t>Форма №1</t>
  </si>
  <si>
    <t>Организация управления многоквартирными домами, находящимся  на территории "Город Воткинск"</t>
  </si>
  <si>
    <t>0720262100</t>
  </si>
  <si>
    <t>243</t>
  </si>
  <si>
    <t>121</t>
  </si>
  <si>
    <t>129</t>
  </si>
  <si>
    <t>0730209505</t>
  </si>
  <si>
    <t>07302S9605</t>
  </si>
  <si>
    <t>Управление жилищно-коммунального хозяйства, филиал «Воткинскгаз» РОАО «Удмуртгаз»</t>
  </si>
  <si>
    <t>0741262400</t>
  </si>
  <si>
    <t>0741660180</t>
  </si>
  <si>
    <t>0741608810</t>
  </si>
  <si>
    <t>0741668810</t>
  </si>
  <si>
    <t>07416S8810</t>
  </si>
  <si>
    <t>Федеральный проект "Дорожная сеть", реализация национального проекта "Безопасные и качественные автомобильные дороги"</t>
  </si>
  <si>
    <t>Организация регулярных перевозок по регулируемым тарифам на муниципальных маршрутах</t>
  </si>
  <si>
    <t>0751508571</t>
  </si>
  <si>
    <t>0751568571</t>
  </si>
  <si>
    <t>122</t>
  </si>
  <si>
    <t>в 2023 году муниципальное задание не предусмотрено</t>
  </si>
  <si>
    <t>Ответсnвенный исполнитель: Управление жилищно-коммунального хозяйства Администрации города Воткинска</t>
  </si>
  <si>
    <t>к плану на начало отчетного перида</t>
  </si>
  <si>
    <t>к плану на конец отчетного периода</t>
  </si>
  <si>
    <t>Строительство и (или) реконструкция систем коммунальной инфраструктуры или отдельных объектов коммунальной инфраструктуры, направленные на улучшение их характеристик и эксплуатационных свойств, а в отношении линейного объекта - также его капитальный ремонт в рамках реализации региональной программы "Модернизации объектов коммунальной инфраструктуры Удмурсткой Республики на 2023-2027 годы"</t>
  </si>
  <si>
    <t>Развитие коммунальной инфраструктуры городского округа, улучшение качества предоставляемых услуг, снижение аварийности</t>
  </si>
  <si>
    <t>Проведение конкурсов с последующим заключением муниципальных контрактов (в соответствии с законодательством Российской Федерации о контрактной системе) на выполнение работ, связанных с осуществлением регулярных перевозок по регулируемым тарифам на муниципальных маршрутах.</t>
  </si>
  <si>
    <t>Приведение в нормативное состояние, развитие и увеличение пропускной способности сети автомобильных дорог</t>
  </si>
  <si>
    <t xml:space="preserve">На территории муниципального образования "Город Воткинск" сформирована сеть 17 маршрутов регулярных перевозок автомобильным транспортом общего пользования. </t>
  </si>
  <si>
    <t>Документация подготовлена. В Минстрой УР исх. от 13.01.2022 № 56/01-16 направлено письмо об утверждении документации по планировке территории (проекта плинировки и проекта межевания территории), расположенной в планировочном районе "Плодопитомник" города Воткинск, ограниченной с восточной стороны - земельным участком 18:27:070002:59 (вид разрешенного использования: для иных видов сельскохозяйственного использования) и зоной сельскохозяйственных угодий, с северной стороны-существующей застройкой по улицам Плодоягодная, Тихая, Уральская, зоной рекреационных и природных территорий, с западной стороны-ручьем Абрамовка и границей муниципального образования городской округ Город Воткинск, с южной стороны-автодорогой Воткинск-Верхняя Талица муниципального образования "Город Воткинск" Удмуртской Республики. Исх. от 25.04.2022 № 07-02/11/3988  получен отказ. После утверждения Генплана и ПЗЗ  будет вновь направлено обращение об утверждении документации по планировке территории.</t>
  </si>
  <si>
    <t>По мере наполнения системы информацией муниципального образования "Город Воткинск" сведения предоставляются без взимания платы</t>
  </si>
  <si>
    <t>Нарушений не было, демонтаж не требовался.</t>
  </si>
  <si>
    <t>24</t>
  </si>
  <si>
    <t>Заявлений на предоставление муниципальной услуги не поступало</t>
  </si>
  <si>
    <t>Доля организации коммунального комплекса, осуществляющих производство товаров, оказание услуг по водо-, тепло-, газо- и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процентов.</t>
  </si>
  <si>
    <t>Увеличение численности населения, для которого улучшится качество коммунальных услуг в сфере водоснабжения</t>
  </si>
  <si>
    <t>Увеличение численности населения, для которого улучшится качество коммунальных услуг в сфере теплоснабжения</t>
  </si>
  <si>
    <t>Увеличение протяженности замены инженерных сетей в сфере водоснабжения</t>
  </si>
  <si>
    <t>Увеличение протяженности замены инженерных сетей в сфере теплоснабжения</t>
  </si>
  <si>
    <t>Снижение аварийности коммунальной инфраструктуры в сфере водоснабжения</t>
  </si>
  <si>
    <t>Снижение аварийности коммунальной инфраструктуры в сфере теплоснабжения</t>
  </si>
  <si>
    <t>Показатель снижается за счет проведения капитального ремонта дорог в рамках НП "БКД"и за счет привлеченных средств из бюджета УР на развитие транспортной системы. Плановое значение показателя не достигнуто в связи с выделением средств на устройство тротуаров</t>
  </si>
  <si>
    <t>Протяженность сетей уличного освещения в общей протяженности  улично-дорожной сети.</t>
  </si>
  <si>
    <t xml:space="preserve">Количество работающих светоточек на улично-дорожной сети </t>
  </si>
  <si>
    <t>Количество заявок, прошедших республиканский конкурсный отбор инициативных проектов</t>
  </si>
  <si>
    <t>Выбор и реализация способа управления МКД. Снижение количества домов, собственники которых не выбрали (не реализовали) способ управления МКД</t>
  </si>
  <si>
    <t>Выбор и реализация способа управления МКД. Увеличение количества домов, собственники которых выбрали и реализовали способ управления МКД</t>
  </si>
  <si>
    <t>Оказание муниципальной услуги по признанию многоквратирных домов аварийными и подлежащими сносу. Ведение реестра для формирования заявок в Региональную адресную программу.</t>
  </si>
  <si>
    <t xml:space="preserve">Включение многоквратирных домов, признанных в установленном порядке аварийными и подлежащими сносу в Региональную адресную программу по переселению граждан из аварийного жилищного фонда </t>
  </si>
  <si>
    <t>Заключение контрактов на на долевое строительство, приобретение жилья для переселения граждан из аварийного жилищного фонда</t>
  </si>
  <si>
    <t xml:space="preserve">Внесение изменений в реестр объектов муниципальной собственности, оказание муниципальной услуги по заключению договоров социального найма, перечисление средств на расчетные счета граждан по договорам изъятия. </t>
  </si>
  <si>
    <t>Обеспечение платежей (взносов) на капитальный ремонт муниципального жилищного фонда</t>
  </si>
  <si>
    <t>Обеспечение платежей за отопление жилых помещений, содержание и текущий ремонт общего имущества многоквартирных домов за свободные жилые помещения</t>
  </si>
  <si>
    <t>Приведение жилых помещений в нормативное состояние.</t>
  </si>
  <si>
    <t>Осуществление переданных органам местного самоуправления отдельных государственных полномочий Удмуртской Республики по государственному жилищному надзору</t>
  </si>
  <si>
    <t>Оказание услуг по начислению, перерасчету платы за наем, отражению оплаты и ведению аналитики в разрезе финансово-лицевых счетов нанимателей муниципального жилищного фонда.</t>
  </si>
  <si>
    <t>Информирование по вопросам, принятие мер реагирования по результам рассмотрения обращений</t>
  </si>
  <si>
    <t>Оказание муниципальной услуги по обращениям граждан и юридических лиц</t>
  </si>
  <si>
    <t>Обеспечение бесперебойного теплоснабжения жилищного фонда, социальных объектов в зимний период</t>
  </si>
  <si>
    <t>Ежемесячное обновление базы данных по расчетам с гражданами за наем жилых помещений по договорам социального найма, найма жилых помещений муниципального жилищного фонда.</t>
  </si>
  <si>
    <t>Управление муниципальным жилищным фондом</t>
  </si>
  <si>
    <t>Текущий и капитальный ремонт муниципальных жилых помещений, изготовление технической документации, справочной информации, составление актов обследования</t>
  </si>
  <si>
    <t>Заключение договоров социального найма, найма жилых помещений специализированного жилищного фонда, составление актов приема-передачи, оформление документов для передачи жилых помещений в собственность граждан (приватизация)</t>
  </si>
  <si>
    <t>Учет муниципального жилищного фонда, формирование и оформление документов для регистрации права муниципальной собственности на жилые помещения, формирование статистического отчета по жилищному фонду.</t>
  </si>
  <si>
    <t>Управление жилищно-коммунального хозяйства, Администрация города Воткинска</t>
  </si>
  <si>
    <t>Установление платы за содержание жилого помещения для нанимателей жилых помещений по договорам
социального найма и договорам найма жилых помещений государственного и муниципального жилищного
фонда и размер платы за содержание жилого помещения для собственников жилых помещений, которые не приняли решение о выборе способа управления многоквартирным
домом,  для собственников жилых помещений, которые не реализовали способ управления</t>
  </si>
  <si>
    <t>Актуализация перечня объектов жилищного фонда в Реестре муниципального имущества муниципального образования «Город Воткинск»</t>
  </si>
  <si>
    <t>Проведение проверок соблюдения
условий договоров социального найма, найма специализированных жилых помещений, договоров аренды,  контроль за своевременностью и полнотой поступления платы по договорам, а также соответствия жилых помещений муниципального жилищного фонда
установленным санитарным и техническим правилам и нормам</t>
  </si>
  <si>
    <t>Обеспечение доходов  бюджета от использования имущества, находящегося в муниципальной собственности, обеспечение эффективного расходования бюджетных средств на содержание  и ремонт муниципальных жилых помещений</t>
  </si>
  <si>
    <t>Ограничение роста платы за содержание общего имущества для нанимателей жилых помещений, обеспечение условий для реализации мероприятий по выбору способа управления, в том числе для проведения конкурсов по отбору управляющих организаций для управления многоквратирными домами</t>
  </si>
  <si>
    <t>Государственная регистрации права собственности на основании заключенных контрактов на долевое участие в строительстве или на приобретение жилья, а также государственная регистрация права собственности на основании заключенных с собственниками жилых помещений договоров мены, изъятия, заключение договоров социального найма</t>
  </si>
  <si>
    <t xml:space="preserve">Организация сноса домов, признанных в установленном порядке аварийными и подлежащими сносу, составления актов обследования земельных участков после сноса домов </t>
  </si>
  <si>
    <t>Снос домов, составление актов обследования земельных участков, фактическое подтверждение их освождения для дальнейшего использование земельного участка для муниципальных нужд или реализации</t>
  </si>
  <si>
    <t>Реализация мероприятий по капитальному ремонту общего имущества многоквартирных домов, расположенных на территории муниципального образования "Город Воткинск"</t>
  </si>
  <si>
    <t>Строительство, реконструкция и приобретение объектов коммунальной инфраструктуры, в отношении линейных объектов - также их капитальный ремонт за счет бюджетных средств</t>
  </si>
  <si>
    <t>Управление жилищно-коммунального хозяйства, МКУ "УКС" г.Воткинска</t>
  </si>
  <si>
    <t>Управление муниципального имущества и земельных ресурсов, Управление жилищно-коммунального хозяйства,  МКУ "УКС" г.Воткинска</t>
  </si>
  <si>
    <t>Управление жилищно-коммунального хозяйства, Управление Архитектуры и градостроительства, МКУ "УКС" г.Воткинска</t>
  </si>
  <si>
    <t>Управление жилищно-коммунального хозяйства, Управление Архитектуры и градостроительства,  МКУ "УКС" г.Воткинска</t>
  </si>
  <si>
    <t>Управление жилищно-коммунального хозяйства,     МКУ "УКС" г.Воткинска</t>
  </si>
  <si>
    <t xml:space="preserve"> Управление жилищно-коммунального хозяйства,  МКУ "УКС" г.Воткинска</t>
  </si>
  <si>
    <t>мероприятие исчезло из программы</t>
  </si>
  <si>
    <t>Создание мест (площадок) накопления твердых коммунальных отходов для размещения контейнеров, бункеров</t>
  </si>
  <si>
    <t>17</t>
  </si>
  <si>
    <t>Мероприятие по ликвидации неиспользуемого скотомогильника</t>
  </si>
  <si>
    <t>Охрана окружающей среды</t>
  </si>
  <si>
    <t>Осуществление отдельных государственных полномочий УР по организации мероприятий при осуществлении деятельности по обращению с животными без владельцев</t>
  </si>
  <si>
    <t xml:space="preserve">Предупреждение возникновения эпидемий,  и (или) иных чрезвычайных ситуаций, связанных с распространением заразных болезней, общих для человека и животных, носителями возбудителей которых могут быть животные без владельцев; гуманное отношение к животным без владельцев
</t>
  </si>
  <si>
    <t>Предоставление участка земли для погребения умершего на территориях кладбищ ,организация и содержание мест погребения</t>
  </si>
  <si>
    <t>Поддержка и развитие местных инициатив, вовлечение граждан в изменение облика городских территорий, улиц частного сектора, создание  ТОС. Привлечение инвестиций за счет средств бюджета Удмуртской Республики, граждан, предпринимателей</t>
  </si>
  <si>
    <t>Снижение транспортного потока и сохранение  дорожного покрытия городских дорог в жилой зоне, открытие новых и расширение действующих производств.</t>
  </si>
  <si>
    <t>Развитие транспортной сети автомобильных дорог общего пользования муниципального значения и иных транспортных инженерных сооружений</t>
  </si>
  <si>
    <t>Обеспечение дорожной деятельности в целях достижения показателей целевых региональных программ (осуществление крупных особо важных для социально-экономического развития Российской Федерации проектов, приведение в нормативное состояние, развитие и увеличение пропускной способности сети автомобильных дорог)</t>
  </si>
  <si>
    <t>Осуществление муниципального регулирования в части создания и использования парковок (парковочных мест) на территории городского округа «Город Воткинск».</t>
  </si>
  <si>
    <t>Ответственный исполнитель: Управление жилищно-коммунального хозяйства Администрации города Воткинска</t>
  </si>
  <si>
    <t>в связи с отсутствием инвестиционных проектов исполнение функций заказчика не потребовалось</t>
  </si>
  <si>
    <t>Мероприятия не проводились</t>
  </si>
  <si>
    <t>динамика показателя положительная</t>
  </si>
  <si>
    <t>Ведение реестра муниципальных жилых помещений, оказание муниципальных услуг по заключению договоров социального найма, найма жилых помещений специализированного жилищного фонда, передаче жилых помещений в собственность граждан (приватизация)</t>
  </si>
  <si>
    <t>Зам. главы  Администрации города Воткинска по архитектуре, строительству, жилищно-коммунальному хозяйству и транспорту</t>
  </si>
  <si>
    <t>"__________" __________________     2025г.</t>
  </si>
  <si>
    <t>по состоянию на 01.01.2025</t>
  </si>
  <si>
    <t>Отчет о выполнении сводных показателей муниципальных заданий на оказание муниципальных услуг (выполнение работ) муниципальными учреждениями муниципального образования "Город Воткинск" по муниципальной программе по состоянию на 01.01.2025</t>
  </si>
  <si>
    <t xml:space="preserve"> Отчет о выполнении основных мероприятий муниципальной программы  по состоянию на 01.01.2025</t>
  </si>
  <si>
    <t xml:space="preserve">Наименование муниципальной программы: Содержание   и развитие городского хозяйства </t>
  </si>
  <si>
    <t>Наименование муниципальной программы: Содержание и развитие городского хозяйства</t>
  </si>
  <si>
    <t>Наименование муниципальной программы: Содержание   и развитие городского хозяйства»</t>
  </si>
  <si>
    <t xml:space="preserve">Отчет о реализации муниципальной программы  "Содержание   и развитие городского хозяйства" </t>
  </si>
  <si>
    <t>Отчет о достигнутых значениях целевых показателей (индикаторов) муниципальной программы по состоянию на 01.01.2025</t>
  </si>
  <si>
    <t>Сведения о внесенных  за отчетный период изменениях в муниципальную программу по состоянию на 01.01.2025</t>
  </si>
  <si>
    <t xml:space="preserve">Наименование муниципальной программы: "Содержание   и развитие городского хозяйства" </t>
  </si>
  <si>
    <t xml:space="preserve"> Результаты оценки эффективности муниципальной  программы по состоянию на 01.01.2025</t>
  </si>
  <si>
    <t>Наименование муниципальной программы: Содержание   и развитие городского хозяйства</t>
  </si>
  <si>
    <t xml:space="preserve"> Отчет об использовании бюджетных ассигнований бюджета муниципального образования"Город Воткинск" на реализацию муниципальной программы по состоянию на 01.01.2025</t>
  </si>
  <si>
    <t>Сводная бюджетная роспись на 01.01.2024г.</t>
  </si>
  <si>
    <t>Сводная бюджетная роспись на 31.12.2024г.</t>
  </si>
  <si>
    <t>2024 год</t>
  </si>
  <si>
    <t>Администрация г. Воткинска</t>
  </si>
  <si>
    <t>0710208320</t>
  </si>
  <si>
    <t>07102S8320</t>
  </si>
  <si>
    <t>Подготовка  документации по планировке территорий (проект планировки, проекта межевания).</t>
  </si>
  <si>
    <t>0710362000</t>
  </si>
  <si>
    <t>0710662000</t>
  </si>
  <si>
    <t>Реализация мероприятий по капитальному ремонту жилищного фонда муниципального образования "Город Воткинск"</t>
  </si>
  <si>
    <t>Содержание и  ремонт муниципального жилищного фонда</t>
  </si>
  <si>
    <t>Оказание услуги по начислению, перерасчету платы за наем, ведение и сопровождение базы данных муниципального жилищного фонда</t>
  </si>
  <si>
    <t>0730162240</t>
  </si>
  <si>
    <t>Обеспечение функционирования систем теплоснабжения на территории муниципального образования "Город Воткинск"</t>
  </si>
  <si>
    <t>Реализация регионального проекта  "Чистая вода"</t>
  </si>
  <si>
    <t>0730500750</t>
  </si>
  <si>
    <t>Строительство , реконструкция  и приобретение объектов коммунальной инфраструктуры за счет бюджетных средств</t>
  </si>
  <si>
    <t>074010086S</t>
  </si>
  <si>
    <t>0740160860</t>
  </si>
  <si>
    <t>811</t>
  </si>
  <si>
    <t>07414S0820</t>
  </si>
  <si>
    <t>0741462710</t>
  </si>
  <si>
    <t>0741668220</t>
  </si>
  <si>
    <t>0750100750</t>
  </si>
  <si>
    <t>0750201380</t>
  </si>
  <si>
    <t>075R158560</t>
  </si>
  <si>
    <t>075R15393S</t>
  </si>
  <si>
    <t>Расходы на финансовое обеспечение дорожной деятельности в целях достижения показателей целевых региональных программ (осуществление круаных- особо важных для социально-экономического развития Российской Федерации проектов, приведения в нормативное состояние, развитие и увеличение пропускной способности сети автомобильных дорог)</t>
  </si>
  <si>
    <t>075065390F</t>
  </si>
  <si>
    <t>0750762570</t>
  </si>
  <si>
    <t>321</t>
  </si>
  <si>
    <t>Содержание и развитие городского хозяйства</t>
  </si>
  <si>
    <t xml:space="preserve">Содержание и развитие городского хозяйства </t>
  </si>
  <si>
    <t>МКУ "УКС г. Воткинска"</t>
  </si>
  <si>
    <t>Внесение изменений в Генеральный план городского округа "Город Воткинск"</t>
  </si>
  <si>
    <t>0710162000</t>
  </si>
  <si>
    <t>0730100820</t>
  </si>
  <si>
    <t>07301S0820</t>
  </si>
  <si>
    <t>07306S0830</t>
  </si>
  <si>
    <t>0741262410</t>
  </si>
  <si>
    <t>0741608220</t>
  </si>
  <si>
    <t>0750662580</t>
  </si>
  <si>
    <t>0750762577</t>
  </si>
  <si>
    <t>0760160037</t>
  </si>
  <si>
    <t>факт на начало отчетного периода (за прошлый год  2023 год )</t>
  </si>
  <si>
    <t>план на конец отчетного (текущего) года  2024 год</t>
  </si>
  <si>
    <t>факт на конец отчетного периода  2024</t>
  </si>
  <si>
    <t xml:space="preserve">в 2024 году подготовлена конкурсная документация, размещено на официальном сайте 19 извещений о проведении открытых конкурсов по выбору управляющих организаций для 62 многоквартирных домов, 26 конкурсов  в отношении 93-ти многоквартирных домов  признаны несостоявшимися в связи с отсутствием заявок. </t>
  </si>
  <si>
    <t>По мере поступления обращений  от УК и старших по МКД, представитель УЖКХ представлял интересы собственника  по муниципальным квартирам. За 2024 год  -  5 обращений.</t>
  </si>
  <si>
    <t>Собрания не проводились</t>
  </si>
  <si>
    <t>Заявка в 2024 году не формировалась, идет завершение этапов реализации программы другими муниципальными образованиями в части аварийных домов, признанных таковыми до 2017 года. Осуществляется заполнение информационной системы по домам, признанным аварийными за период с 2017 по 2024 гг.</t>
  </si>
  <si>
    <t xml:space="preserve"> В 2024 году  признан аварийным и подлежащим сносу 1 многоквартирный дом пр.Пионерский, д.4</t>
  </si>
  <si>
    <t xml:space="preserve">Заключены договоры  с ресурсоснабжающими организациями на оказание коммунальных услуг  по свободным жилым помещениям, с управляющими организациями - за содержание и текущий ремонт мест общего пользования. Произведена оплата за 2024 год. 
</t>
  </si>
  <si>
    <t xml:space="preserve">В рамках переданных полномочий в соответствии с Законом УР от 30.06.2014 № 40-РЗ за 2023 год проведено 18 внеплановых проверок в отношении юридических лиц и граждан в соответствии с положениями Федерального закона от 31.07.2020 № 248-ФЗ «О государственном контроле (надзоре) и муниципальном контроле в Российской Федерации». По результатам проведенных проверок выявлено 13 нарушений обязательных требований, установленных правовыми актами.
 В рамках профилактических мероприятий по предотвращению нарушений обязательных требований объявлено 42 предостережения о недопустимости нарушения обязательных требований.
</t>
  </si>
  <si>
    <t>Всего обращений  256 шт., из них обращения граждан 202 шт.</t>
  </si>
  <si>
    <t>Информация об изменении размера платы граждан за жилищно-коммунальные услуги с 01.05.2024  на официальном сайте МО "Город Воткинск".</t>
  </si>
  <si>
    <t xml:space="preserve">На основании постановления Администрации города Воткинска от 25.09.2024 № 1126 на территории муниципального образования «Город Воткинск» начался отопительный период 2024-2025 гг. К отопительному периоду подготовлено 573 МКД.  На теплоисточниках создано 100% необходимых запасов основного и резервного видов топлива., сформированы 24 аварийных бригад, в составе 129 человек и 43 единиц техники, аварийный запас материальных ресурсов на общую сумму 2,3 млн. рублей. 
Системы отопления в многоквартирных жилых домах функционируют без серьезных нарушений и длительных перерывов в подаче тепла.
</t>
  </si>
  <si>
    <t xml:space="preserve">Ведение базы по лицевым счетам муниципального жилищного фонда на 31.12.2024 - 629 л/сч.осуществляется по результатам торгов МУП "Водоканал". Начислено платы за наем 4271,12  тыс.руб., оплачено нанимателями в 2024 году 3993,84 тыс.руб. </t>
  </si>
  <si>
    <t>В 2024 году                                                                                            - оформлено договоров найма служебных жилых помещений – 48, из них для новых сотрудников бюджетных учреждений - 13;
- оформлено договоров найма маневренных жилых помещений – 4;
- заключено (переоформлено) договоров социального найма жилых помещений – 29, в том числе  дети-сироты - 5;
- заключено договоров коммерческого найма жилых помещений – 6; 
- передано муниципальных жилых помещений в собственность граждан – 29 ед.</t>
  </si>
  <si>
    <t xml:space="preserve">Составлено 2 акат обследования для снятия с кадастрового учета снесенных домов по ул. Цеховая, 13, ул.Вогульская, 33. </t>
  </si>
  <si>
    <t>Нанимателям жилых помещений, имеющим задолженность по плате за наем, направлено 100  претензий на общую сумму 2396,0 тыс.руб.,  заключено 3 договора рассрочки долга на сумму 99,3 тыс.руб. Оплата задолженности за предыдущие годы составила 1197,51 тыс.руб.</t>
  </si>
  <si>
    <t xml:space="preserve"> На 31.12.2024 г. в реестре муниципальной собственности 855 объектов жилищного фонда. Зарегистрировано право муниципальной собственности на 98 объектов, предоставлено выписок из реестра муниципальной собственности - 340.  Сформирован  и отправлен отчет по форме № 1 Жилфонд за 2024 год; </t>
  </si>
  <si>
    <t xml:space="preserve">В рамках Адресной инвестиционной программы Удмуртской Республики за 2024 выполнено следующее мероприятие:
- Реконструкция котельной № 4 по ул. Кирпичнозаводская, 4Г и участка сети теплоснабжения ул. Гончарная в г. Воткинск Удмуртской Республики общей стоимостью около 9,9 млн. руб. 27.12.2024 объект введен в эксплуатацию.
</t>
  </si>
  <si>
    <t xml:space="preserve">В рамках Адресной инвестиционной программы Удмуртской Республики за 2024 выполнено следующее мероприятие:
- Реконструкция котельной № 4 по ул. Кирпичнозаводская, 4Г и участка сети теплоснабжения ул. Гончарная в г. Воткинск Удмуртской Республики общей стоимостью около 9,9 млн. руб. 27.12.2024 объект введен в эксплуатацию. Финансирование проведено по мероприятию 07301
</t>
  </si>
  <si>
    <t>Оплата кредиторской задолженности за 2022 год (капитальный ремонт ГРПШ (5 шт.)).</t>
  </si>
  <si>
    <t>Количество перерывов в подаче воды, возникших в результате аварий, повреждений и иных технологических нарушений на объектах централизованной системы холодного водоснабжения</t>
  </si>
  <si>
    <t>Количество перерывов в подаче воды, возникших в результате аварий, повреждений и иных технологических нарушений на объектах централизованной системы горячего водоснабжения</t>
  </si>
  <si>
    <t xml:space="preserve">Общая площадь жилых помещений, приходящаяся в среднем на одного жителя, введенная в действие за один год </t>
  </si>
  <si>
    <t xml:space="preserve">Объем ввода жилья в эксплуатацию, кв. м общей площади жилья </t>
  </si>
  <si>
    <t xml:space="preserve">кв. м </t>
  </si>
  <si>
    <t>Количество уведомлений о планируемых строительстве или реконструкции  объектов индивидуального жилищного строительства или садовых домов на земельных участках, расположенных на территории городского округа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</si>
  <si>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указанными домами</t>
  </si>
  <si>
    <t>Количество капитально отремонтированных многоквартирных домов в рамках Региональной программы</t>
  </si>
  <si>
    <t>Количество расселенных домов, признанных в установленном порядке аварийными, единиц</t>
  </si>
  <si>
    <t>Площадь жилых помещений в домах, расселенных в связи с признанием их в установленном порядке  аварийными</t>
  </si>
  <si>
    <t>объектов</t>
  </si>
  <si>
    <t>Доля протяженности автомобильных дорог общего пользования местного значения с усовершенствованным дорожным покрытием в общей протяженности автомобильных дорог общего пользования местного значения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</si>
  <si>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значения.</t>
  </si>
  <si>
    <t xml:space="preserve"> - </t>
  </si>
  <si>
    <t>Из реестра организаций коммунального комплекса,осуществляющих деятельность на территории МО "Город Воткинск" исключены ООО "ПМК-8" в связи с прожажей сетей теплоснабжения, ООО УК"АМ" в связи с передачей объектов теплоснабжения в муниципальную собственность</t>
  </si>
  <si>
    <t>показатели достигнуты в рамках соглашения с ООО "Энергогарант"</t>
  </si>
  <si>
    <t>Управляющие организациив течение 2024 года не продлили сроки договоров управления или содержания и ремонта, соответственно увеличилось количество домов без управления. Количество МКД без управления составляет 153. На объявленные Управлением ЖКХ открытые конкурсы по выбору управляющих организаций заявки не поступают</t>
  </si>
  <si>
    <t>Проведены работы по капитальному ремонту в 108 МКД</t>
  </si>
  <si>
    <t xml:space="preserve">Постановление Администрации г. Воткинска №1228 </t>
  </si>
  <si>
    <t xml:space="preserve">Постановлением Администрации города Воткинска от 15.10.2024 № 1228 принято решение о формировании фонда капитального ремонта в отношении МКД ул. Подлесная, д.1 б на счете регионального оператора НУО «Фонд капитального ремонта общего имущества в многоквартирных домах в Удмуртской Республике» </t>
  </si>
  <si>
    <t xml:space="preserve">Установление размера платы за пользование жилым помещением (платы за наем) по договорам социального найма и договорам найма жилых помещений государственного и муниципального жилищного
</t>
  </si>
  <si>
    <t>Размер платы за наем в 2024 году не пересматривался в связи с высоким ростом платы за содержание жилого помещения для нанимателей с 01.05.2024 года.</t>
  </si>
  <si>
    <t>Постановлением Администрации города Воткинска от 24.04.2024 № 386  от установлен размер платы за содержание жилого помещения с 01.05.2024года с ростом 19% - 25%</t>
  </si>
  <si>
    <t>реализации инвестиционных проектов в 2024 году не было</t>
  </si>
  <si>
    <t xml:space="preserve">  Отчет о расходах на реализацию  муниципальной программы за счет всех источников финансирования по состоянию на 01.01.2025</t>
  </si>
  <si>
    <t>Произведено согласование по 4 заявкам по межрегиональным маршрутам.</t>
  </si>
  <si>
    <t>согласован 191 ордер на земляные работы</t>
  </si>
  <si>
    <t xml:space="preserve">В 2024 году реализовано 13 проектов, 
1. «Квартал будущего» (устройство водоотведения на территории ТОС «Дружные соседи»)»
2. «Чемпионы нашего двора» (устройство спортивной площадки в районе дома № 62 по ул. Кирова)»
3. «Мама сказала: «Гулять!» (устройство детской площадки во дворе домов № 11 и № 15 по ул. Школьная)»
4. «Спортпарк «Южный»
5. «Уютный квартал-2» (устройство ливневой канализации по ул. Ст. Разина)»
6. «Мирная дорога» (ремонт дороги по ул. Урицкого)»
7. «Чемпионский старт» (приобретение стартовых тумб в плавательный бассейн СК «Юность»)»
8. «Уютный дворик» (благоустройство территории в районе дома № 19 по ул. Пролетарская)»
9. «Территория детства» (устройство детской площадки на территории Центра детского творчества)»
10. «ЗаРечье - ЗаСпорт!-2» (благоустройство спортивной площадки МБОУ СОШ № 15)»
11. «Баскетбол для всех» (устройство баскетбольной площадки на территории Воткинского лицея)»
12. «На высоких скоростях» (приобретение мотоциклов и устройство трассы для мотошколы)»
Общая стоимость всех проектов составляет 18 843,34 тыс. руб.    13. «Трюкач» (устройство спортивной площадки в районе дома № 5 по ул. Гастелло)».                                                            Реализацию еще одного проекта «Парк «Крылатые качели» планируется завершить до конца июня 2025 года.        
Через УЖКХ осуществлялось финансирование только отраслевых проектов.
Кроме того, в 2024 года на территории города Воткинска начала действовать программа самообложения граждан. В рамках данной программы реализованы проекты:
1) "Строительство тротуара от дома № 3 по ул. Чапаева к дому № 6 по ул. 1 Мая"
2) "Благоустройство территории возле родника в мкр. Березовка"
3) «Устройство магистральной канализации от дома 129 до дома 147 по ул. Ижевская и далее до дома № 122 по ул. Морозова»
Общая стоимость проектов составила 2 301,85 тыс. руб.
</t>
  </si>
  <si>
    <t xml:space="preserve">Согласовано 219 специальных разрешений на движение по автомобильным дорогам транспортных средств, осуществляющих перевозки опасных, тяжеловесных и (или) крупногабаритных грузов. </t>
  </si>
  <si>
    <t>Конкурс в 2024 году не планировался и не проводился в связи с отсутствием финансирования</t>
  </si>
  <si>
    <t>Конкурсный отбор прошли 13 проектов, 12 реализовано, один проект будет закончен в 2025 году</t>
  </si>
  <si>
    <t>Значение показателя меняется в связи с паспортизацией дорог, строительства новых дорог и усовершенствование существующих покрытий дорог в 2024 году не проводилось. Осуществлялся только капитальный ремонт.</t>
  </si>
  <si>
    <t>В рамках БКД - 3,721 км, в рамках предоставления субсидий - 1,472 км</t>
  </si>
  <si>
    <t>0</t>
  </si>
  <si>
    <t xml:space="preserve">не оценивается </t>
  </si>
  <si>
    <t>Мероприятия не проводились в связи с отсутствием региональной программы</t>
  </si>
  <si>
    <t>15/15</t>
  </si>
  <si>
    <t>С целью обеспечения деятельности Управления ЖКХ материально-техническая база пополнена новым принтером.</t>
  </si>
  <si>
    <t>3/3</t>
  </si>
  <si>
    <t xml:space="preserve">В связи с проведением общегородских праздников и ремонтных работ на дорожном полотне приняты НПА об ограничении движения транспортных средств </t>
  </si>
  <si>
    <t xml:space="preserve">На каждом транспортном средстве установлена система ГЛОНАСС, тем самым осуществляется контроль за соблюдением установленного маршрута и расписания </t>
  </si>
  <si>
    <t>мероприятия не проводились в связи с отсутствием инвестиционных проектов</t>
  </si>
  <si>
    <t>8/9</t>
  </si>
  <si>
    <t>10/11</t>
  </si>
  <si>
    <t>не оценивается</t>
  </si>
  <si>
    <t xml:space="preserve">Увеличение периода реализации программы до 2028 года, внесение изменений в ресурсное обеспечение программы, корректировка павпорта программы, актуализация целевых показателей </t>
  </si>
  <si>
    <t>Перечислено взносов на капитальный ремонт МКД за жилые помещения, находящиеся в муниципальной собственности, на сумму 5080,1 тыс.руб. (в т.ч содержание спецсчетов).Проведен капитальный ремонт за счёт средств собственников, находящихся на спец. счетах управляющих компаний, в 108 многоквартирных домах города Воткинска. В 2024 году предоставлена субсидия трем организациям в размере 440,22 тыс.руб., возмещена часть затрат за установку 3-х лифтов в 3-х многоквартирных домах</t>
  </si>
  <si>
    <t>1. В рамках соглашения о предоставлении субсидий в 2024 году из бюджета Удмуртской Республики городу Воткинску выделено 30,3 млн. руб. для реализации мероприятий, направленных на повышение надежности, устойчивости и экономичности жилищно-коммунального хозяйства в Удмуртской Республике.
В рамках реализации указанных мероприятий на территории города Воткинска осуществлен капитальный ремонт:
- капитально отремонтировано оборудование 1 котельной;
- 2 объекта сетей теплоснабжения общей протяженностью 7,8 км;
- 8 объектов водопроводных сетей общей протяженностью 1,24 км;
- 1 объект сети водоотведения протяженностью 0,09 км;
- приобретен 1 комплект материалов и оборудования для капитального ремонта участка водопроводной сети.
Кроме того, выполнены аварийные работы по восстановлению отопления на ул. Тихая, д. 12, Тихая, д. 4б на сумму 400,0 тыс.руб.</t>
  </si>
  <si>
    <t xml:space="preserve">В 2024 году предоставлена субсидия в размере 6 153,0 тыс.руб. ООО «УГК-монтаж» на возмещение затрат, связанных с выполнением в 2023 году работ в рамках реализации мероприятия «Капитальный ремонт системы теплоснабжения жилого района Восточный город Воткинск от тепловой камеры № 12 до тепловой камеры № 18 в районе жилых домов № 18, 20 по ул. Луначарского». </t>
  </si>
  <si>
    <t>Регулярно проводится обследование дорог и технических средств организации дорожного движения. Выявленные в ходе рейдовых мероприятий недостатки устраняются в рамках исполнения муниципальных контрактов.</t>
  </si>
  <si>
    <t>В рамках проведения контроля за исполнением Правил благоустройства  Административной комиссией рассмотрено 117 дел об административных правонарушениях, наложено административных штрафов на сумму 202,5 тыс.руб.</t>
  </si>
  <si>
    <t>В соответствии с актми обследования произведен ремонт трубопроводов ХВС и ГВС, водоотведения, установлены счетчики (ул.Пролетарская, 35-4) , произведен ремонт внутренней системы отопления с заменой приборов на ул.Тихая, 33-2.</t>
  </si>
  <si>
    <t xml:space="preserve">В Министерство строительства, ЖКХ и энергетики УР направлены заявки на софинансирование:                                                        1. Мероприятий по строительству, модернизации и капитальному ремонту объектов муниципальной собственности по отрасли «Коммунальная инфраструктура» (Адресная инвестиционная программа УР) на 2025 год 57,75 млн.руб.                                                                                        2. В Региональную программу модеранизации объектов коммунальной инфраструктуры на 2025 гг.  на сумму 67,68 млн.                                                                                              3.На реализацию мероприятий в области поддержки и развития коммунального хозяйства в УР, направленных на повышение надежности, устойчивости и экономичности жилищно-коммунального хозяйства (подготовка к зиме) на 2025 год  на сумму 51,7 млн.руб.                           </t>
  </si>
  <si>
    <t>Наличие в городском округе утвержденного генерального плана городского округа</t>
  </si>
  <si>
    <t>Средняя эффективность</t>
  </si>
  <si>
    <t>Уровень эффективности муниципальной программы (подпрограммы)</t>
  </si>
  <si>
    <t xml:space="preserve">Значение эффективности реализации муниципальной программы (подпрограммы), </t>
  </si>
  <si>
    <t xml:space="preserve">Удовлетворительная эффективность </t>
  </si>
  <si>
    <t>Высокая эффективность</t>
  </si>
  <si>
    <t>от 0,900 и более</t>
  </si>
  <si>
    <t>от 0,800 до 0,899</t>
  </si>
  <si>
    <t>от  0,700 до 0,799</t>
  </si>
  <si>
    <t xml:space="preserve">Неудовлетворительная эффективность </t>
  </si>
  <si>
    <t>от  0,699 и менее</t>
  </si>
  <si>
    <t>12/14</t>
  </si>
  <si>
    <t>Администрацией города Воткинска заключен муниципальный контракт с ООО "ПРОЕКТНЫЙ ЦЕНТР" на разработку проекта внесения изменений в Генеральный план городского округа "Город Воткинск" и проекта внесения изменений в Правила землепользования и застройки муниципального образования "Город Воткинск". В настоящее время проводятся мероприятия по утверждению внесения изменений  в Генплан.</t>
  </si>
  <si>
    <t>Администрацией города Воткинска  заключен муниципальный контракт с ООО "ПРОЕКТНЫЙ ЦЕНТР" на разработку проекта внесения изменений в Генеральный план городского округа "Город Воткинск" и проекта внесения изменений в Правила землепользования и застройки муниципального образования "Город Воткинск". В настоящее время  проводятся мероприятия по утверждению внесения изменений в Правила землепользования и застройки.</t>
  </si>
  <si>
    <t>Мероприятия по определению координат  выполняются в рамках  заключенного муниципального контракта с ООО "ПРОЕКТНЫЙ ЦЕНТР" на разработку проекта внесения изменений в Генеральный план городского округа "Город Воткинск" и проекта внесения изменений в Правила землепользования и застройки муниципального образования "Город Воткинск".</t>
  </si>
  <si>
    <t xml:space="preserve">В целях установки и размещения рекламных конструкций на территории муниципального образования "Город Воткинск" принято постановление Администрации города Воткинска от 25.10.2022 № 1346 "О проведении открытого аукциона в электронной форме на право заключения договоров на установку и эксплуатацию рекламных конструкций, расположенных на территории муниципального образования "Город Воткинск".  ГКУ УР "РЦЗ УР" заключением от 11.12.2024 заявка Администрации города Воткинска от 09.12.2024 № знт-000468 направлена на доработку.  В настоящее время проводится работа по устранению недочетов. . </t>
  </si>
  <si>
    <t xml:space="preserve">Внесения изменений в Схему размещения рекламных конструкций на территории муниципального образования "Город Воткинск" утверждены постановлениями Администрации города Воткинска от 27.06.2024 № 648. </t>
  </si>
  <si>
    <t>55</t>
  </si>
  <si>
    <t>89</t>
  </si>
  <si>
    <t>26</t>
  </si>
  <si>
    <t>94</t>
  </si>
  <si>
    <t>241</t>
  </si>
  <si>
    <t>Уменьшение показателя обусловлено тем, что на основании 478- ФЗ  от 30.12.2021 "О внесении изменений в отдельные законодательные акты Российской Федерации" до 01.03.2031 кадастровый учет и регистрация прав на жилой или садовый дом, созданный на земельном участке, предназначенном для ведения садоводства, для индивидуального жилищного строительства или ведения личного подсобного хозяйства в границах населенного пункта, допускаются на основании только технического плана и правоустанавливающего документа на земельный участок (не представляется, если в ЕГРН зарегистрировано право заявителя на данный земельный участок). Наличие уведомлений о планируемом строительстве и об окончании строительства такого объекта недвижимости не требуется.
Право выбора порядка оформления указанного объекта недвижимости принадлежит его правообладателю.</t>
  </si>
  <si>
    <t>создано одно доплнительное  место для накопления ТКО с площадкой и 4 площадки установлены на уже организованные места</t>
  </si>
  <si>
    <t xml:space="preserve">На реализацию НП "Безопасные и качественные автомобильные  дороги"выделено 105,3 млн.руб. Выполнен капитальный ремонт 3,721 км дорог:                                                                                        
- ул. Дзержинского от ул.Орджоникидзе до ул. Садовникова;
 - ул. Дзержинского от ул.1 Мая до ул.Дзержинского, д.6;
 - ул. Садовникова от ул.Дзержинского до ул.1 Мая; 
 - ул. Кунгурцева от ул.Молодежная до ул.Серова;
-ул. Молодежная от ул. Кунгурцева до ул. Курчатова;
- ул. Победы от ул. Энтузиастов до ул. Победы, д.11;
- ул. Энтузиастов от ул. Победы до ул. Рабочая, д.19;
- ул. Марата от ул.Ленина до ул. Кирова, д.52
</t>
  </si>
  <si>
    <t xml:space="preserve">В 2024 году паспортизировано 20 автомобильных дорог местного значения протяженностью 9,8 км. </t>
  </si>
  <si>
    <t>11/14</t>
  </si>
  <si>
    <t xml:space="preserve">Установлены искусственные дорожные неровности на 9 -ти пешеходных переходах. 
На 5 остановочных пунктах общественного транспорта устроены заездные карманы и посадочные площадки .
 На 8 нерегулируемых пешеходных переходах  нанесена разметка из износостойких материалов, на 14 пешеходных переходах разметка выполнена в желто-белом исполнении. 
 Проведено 4 заседаний комиссии по безопасности дорожного движения. </t>
  </si>
  <si>
    <t>Демонтирован старый остановочный павильон на ул.Серова, облагорожена территория возле нового.</t>
  </si>
  <si>
    <t xml:space="preserve">Организованы перевозки по муниципальным маршрутам, конкурсные процедуры на 2024 год не планировались. В рамках соглашения о предоставлении иного межбюджетного трансферта организациям-перевозчикам  предоставлены средства на возмещение проезда льготных категорий граждан в размере 21146,7 тыс.руб. </t>
  </si>
  <si>
    <t xml:space="preserve">В Минтранс УР направлена заявка на включениеобъектов города Воткинска в Программу дорожной детельности Удмуртской Республики до 2030 годы </t>
  </si>
  <si>
    <t xml:space="preserve">В 2024 году ликвидирована несанкционированная свалка, в районе ул. Гилева, 10, силами ООО «Спецавтохозяйство», в рамках заключенных договоров: от 07.06.2024 № САХ45-П  и от 20.06.2024 № САХ48-П, в соответствии с данными контрактами вывезено 73,92 т отходов на полигон ТКО, в соответствии с территориальной схемой
</t>
  </si>
  <si>
    <t>В рамках контрактов: по озеленению территорий и содержания дорог проведены работы: посадка, уход за цветниками, уборка (подрезка) опасных (аварийных) деревьев, уборка раститительности в треугольников видимости пересечения автодорог</t>
  </si>
  <si>
    <t>В рамках контракта проводились мероприятия по содержанию территорий кладбищ города Воткинска</t>
  </si>
  <si>
    <t>Заключен контракт на электроснабжение наружного освещения города и светофорных объектов. В рамках договора по энергосбережению проведены мероприятия по установке новых светильников в районе ул. Тихая</t>
  </si>
  <si>
    <t>Техническое обслуживание и содержание сетей осуществляется в рамках заключенных контрактов по результата открытых торгов.</t>
  </si>
  <si>
    <t>На терриритории муниципального образования "Город Воткинск" организовано 256 мест (площадок) накопления твердых коммунальных отходов, из них обустроено  в соответствии с нормави СанПин 104 площадки (в т.ч. в 2024 году 5 шт.)</t>
  </si>
  <si>
    <t>Проведены обследования зеленых насаждений (в рамках исполнения муниципальной услуги), по результатам подготовлено 211 порубочных билетов</t>
  </si>
  <si>
    <t xml:space="preserve">Постановлением Администрации г. Воткинска от 01.04.2024 № 307 организован и проведен общегородская акция "Чистый город" (субботник) 01.04-31.05.2023. В рамках акции "Вода России проведены мероприятия по очисткее от мусора и древесного хлама берегов и прилегающих акваторий водных объектов (очищен берег Воткинского водохранилища 3 км с участием 130 волонтеров) </t>
  </si>
  <si>
    <t xml:space="preserve">Проводится регулярное патрулирование городских лесов, в том числе котроль за вырубкой сухостойных деревьев в рамках предосталленных договоров купли-продажи лесных насаждений с физическими лицами для заготовки древесины в соответствии с ст. 30 Лесного кодекса РФ для отопления. Проводится согласование заготовки валежной древесины.  В рамках противопожарных мероприятий обустроены минирализированные полосы протяженностью 43,17 км. </t>
  </si>
  <si>
    <t>В рамках контракта по содержанию городского пляжа проводились мероприятия по обустройству места отдыха граждан на территории городского пляжа</t>
  </si>
  <si>
    <t>Информация размещается по мере необходимости размещалась в официальных источниках муниципального образования "Город Воткинск"</t>
  </si>
  <si>
    <t>В 2024 году работы по отлову животных без владельцев на территории МО «Город Воткинск» проводились ООО «ЖКХ – Сервис».
Передержка осуществлялась по адресу ул. Юбилейная, 2б.
В рамках контракта 140 животных подвергнуто ОСВВ (Отлов-Стерилизация-Вакцинация-Возврат), из них 7 животных переданы владельцам, 133 возращены в среду обитания.</t>
  </si>
  <si>
    <t>Проводится выдача разрешений на захоронение, в 2024 году выдано 1234 разрешений на осуществление захоронений на территориях гладбищ г. Воткинска, 9 организаций оказывают ритуальные услуги на территори  города.</t>
  </si>
  <si>
    <t>положительной динамики нет, достигнута стабилизация показателя относительно факта за 2023 год</t>
  </si>
  <si>
    <t>положительной динамики относительно плана нет, по сравнению с 2023 годом снижение на 0,38 процентных пункта</t>
  </si>
  <si>
    <t xml:space="preserve">Достигнутый результат </t>
  </si>
  <si>
    <t xml:space="preserve">В рамках соглашения о выделении субсидий из бюджета УР выполнены работы на сумму 69,45 млн.руб. проведен капитальный ремонтт 5 участков дорог и 12 участков тротуаров                                                                                        - ул. Энтузиастов от ул. Рабочая, д.19 до энтузиастов, д.1 б;
- ул. Юных Пролетариев от ул. Металлургов до ул. Зориной;
- ул. проезд от ул. 1 Мая до ул. Серова в районе 1 Мая, д.137,
- ул. Декабристов,
- ул. Речная
Тротуары:
- ул. Спорта от ул.Робеспьера до ул.Марата;
- ул. Орджоникидзе от ул. Мира до ул. Орджоникидзе, д.39;
- ул. Зверева от ул.Привокзальная до ул.Королева;
- ул. 1 Мая, д.87
- ул. Мичурина;
- ул. Кирова от ул. Центральная площадь до ул. Шувалова
- ул. Шувалова от ул.Кирова до ул.Ленина;
- ул. Кирова, 1 от ул. Центральная площадь до ул. Шувалова;
- ул. Локомотивная,
- ул. Чапаева,
- ул. Верхняя,
- ул. Лермонтова
</t>
  </si>
  <si>
    <t>произведена оплата кредиторской задолженности за выполненные работы:                                                                                                                                  - Капитальный ремонт магистрального водопровода по ул. Никитина от ул. Крылова до ул. Фрунзе г. Воткинска Удмуртской Республики протяженностью 360 м;                                                            - Капитальный ремонт магистрального водопровода по ул. Азина от ул. Нагорная до ТЦ «Ледокол» г. Воткинска Удмуртской Республики протяженностью 320 м;</t>
  </si>
  <si>
    <t>Предварительно смета по устройству наружного освещения на пос. Вогулка была составлена на 4,7 км и 128 светильников, фактически по контракту работы выполнены с меньшим объемом</t>
  </si>
  <si>
    <t>Конкурсные процедуры не планировались и не проводились</t>
  </si>
  <si>
    <t>в рамках Региональной программы МКИ в сфере показатели достигнуты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</si>
</sst>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%"/>
    <numFmt numFmtId="166" formatCode="#,##0.000"/>
    <numFmt numFmtId="167" formatCode="0.0"/>
    <numFmt numFmtId="168" formatCode="0.000"/>
  </numFmts>
  <fonts count="6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</font>
    <font>
      <sz val="8"/>
      <name val="Calibri"/>
      <family val="2"/>
    </font>
    <font>
      <sz val="12"/>
      <color indexed="8"/>
      <name val="Times New Roman"/>
      <family val="1"/>
      <charset val="204"/>
    </font>
    <font>
      <sz val="8.5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5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Calibri"/>
      <family val="2"/>
    </font>
    <font>
      <sz val="8"/>
      <name val="Calibri"/>
      <family val="2"/>
      <charset val="204"/>
      <scheme val="minor"/>
    </font>
    <font>
      <b/>
      <sz val="10"/>
      <name val="Calibri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.5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name val="Calibri"/>
      <family val="2"/>
      <charset val="204"/>
    </font>
    <font>
      <sz val="11"/>
      <name val="Calibri"/>
      <family val="2"/>
    </font>
    <font>
      <b/>
      <sz val="13.75"/>
      <name val="Verdana"/>
      <family val="2"/>
      <charset val="204"/>
    </font>
    <font>
      <sz val="13.75"/>
      <name val="Verdana"/>
      <family val="2"/>
      <charset val="204"/>
    </font>
    <font>
      <sz val="14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402">
    <xf numFmtId="0" fontId="0" fillId="0" borderId="0" xfId="0"/>
    <xf numFmtId="0" fontId="1" fillId="0" borderId="0" xfId="0" applyFont="1" applyFill="1"/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2" xfId="1" applyFont="1" applyBorder="1" applyAlignment="1">
      <alignment vertical="center" wrapTex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 applyAlignment="1">
      <alignment horizontal="center" wrapText="1"/>
    </xf>
    <xf numFmtId="0" fontId="1" fillId="0" borderId="0" xfId="0" applyFont="1" applyFill="1" applyAlignment="1"/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26" fillId="0" borderId="1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165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/>
    <xf numFmtId="0" fontId="0" fillId="0" borderId="3" xfId="0" applyFill="1" applyBorder="1"/>
    <xf numFmtId="0" fontId="26" fillId="2" borderId="0" xfId="0" applyFont="1" applyFill="1"/>
    <xf numFmtId="0" fontId="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31" fillId="2" borderId="0" xfId="0" applyFont="1" applyFill="1"/>
    <xf numFmtId="0" fontId="8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33" fillId="2" borderId="0" xfId="0" applyFont="1" applyFill="1"/>
    <xf numFmtId="2" fontId="15" fillId="2" borderId="1" xfId="0" applyNumberFormat="1" applyFont="1" applyFill="1" applyBorder="1" applyAlignment="1">
      <alignment horizontal="left" vertical="center" wrapText="1"/>
    </xf>
    <xf numFmtId="0" fontId="34" fillId="0" borderId="0" xfId="0" applyFont="1" applyBorder="1" applyAlignment="1">
      <alignment vertical="center"/>
    </xf>
    <xf numFmtId="0" fontId="0" fillId="0" borderId="0" xfId="0" applyBorder="1"/>
    <xf numFmtId="0" fontId="26" fillId="0" borderId="0" xfId="0" applyFont="1"/>
    <xf numFmtId="0" fontId="13" fillId="0" borderId="0" xfId="0" applyFont="1" applyBorder="1" applyAlignment="1">
      <alignment horizontal="center"/>
    </xf>
    <xf numFmtId="168" fontId="15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vertical="center" wrapText="1"/>
    </xf>
    <xf numFmtId="0" fontId="36" fillId="0" borderId="0" xfId="0" applyFont="1"/>
    <xf numFmtId="0" fontId="23" fillId="0" borderId="0" xfId="0" applyFont="1" applyAlignment="1">
      <alignment horizontal="right"/>
    </xf>
    <xf numFmtId="0" fontId="23" fillId="2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0" fontId="26" fillId="2" borderId="0" xfId="0" applyFont="1" applyFill="1" applyBorder="1"/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3" fillId="2" borderId="0" xfId="0" applyFont="1" applyFill="1" applyBorder="1"/>
    <xf numFmtId="49" fontId="6" fillId="2" borderId="1" xfId="0" applyNumberFormat="1" applyFont="1" applyFill="1" applyBorder="1" applyAlignment="1">
      <alignment horizontal="center" vertical="center"/>
    </xf>
    <xf numFmtId="0" fontId="26" fillId="2" borderId="0" xfId="0" applyFont="1" applyFill="1" applyAlignment="1"/>
    <xf numFmtId="168" fontId="15" fillId="0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49" fontId="26" fillId="2" borderId="0" xfId="0" applyNumberFormat="1" applyFont="1" applyFill="1"/>
    <xf numFmtId="0" fontId="44" fillId="2" borderId="1" xfId="0" applyFont="1" applyFill="1" applyBorder="1"/>
    <xf numFmtId="0" fontId="25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/>
    <xf numFmtId="49" fontId="51" fillId="2" borderId="1" xfId="0" applyNumberFormat="1" applyFont="1" applyFill="1" applyBorder="1" applyAlignment="1">
      <alignment horizontal="center" vertical="center"/>
    </xf>
    <xf numFmtId="0" fontId="52" fillId="2" borderId="0" xfId="0" applyFont="1" applyFill="1"/>
    <xf numFmtId="0" fontId="15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2" fontId="15" fillId="2" borderId="1" xfId="0" applyNumberFormat="1" applyFont="1" applyFill="1" applyBorder="1" applyAlignment="1">
      <alignment horizontal="left" wrapText="1"/>
    </xf>
    <xf numFmtId="3" fontId="1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0" fontId="54" fillId="2" borderId="1" xfId="0" applyNumberFormat="1" applyFont="1" applyFill="1" applyBorder="1" applyAlignment="1">
      <alignment horizontal="center" vertical="center"/>
    </xf>
    <xf numFmtId="10" fontId="49" fillId="2" borderId="1" xfId="0" applyNumberFormat="1" applyFont="1" applyFill="1" applyBorder="1" applyAlignment="1">
      <alignment horizontal="center" vertical="center"/>
    </xf>
    <xf numFmtId="0" fontId="49" fillId="2" borderId="0" xfId="0" applyFont="1" applyFill="1"/>
    <xf numFmtId="0" fontId="1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0" fontId="54" fillId="2" borderId="4" xfId="0" applyNumberFormat="1" applyFont="1" applyFill="1" applyBorder="1" applyAlignment="1">
      <alignment horizontal="center" vertical="center"/>
    </xf>
    <xf numFmtId="168" fontId="32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wrapText="1"/>
    </xf>
    <xf numFmtId="168" fontId="8" fillId="2" borderId="3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/>
    </xf>
    <xf numFmtId="2" fontId="32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top" wrapText="1"/>
    </xf>
    <xf numFmtId="166" fontId="50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8" fontId="13" fillId="5" borderId="0" xfId="0" applyNumberFormat="1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 vertical="center"/>
    </xf>
    <xf numFmtId="168" fontId="30" fillId="4" borderId="1" xfId="0" applyNumberFormat="1" applyFont="1" applyFill="1" applyBorder="1" applyAlignment="1">
      <alignment horizontal="center" vertical="center" wrapText="1"/>
    </xf>
    <xf numFmtId="168" fontId="15" fillId="4" borderId="1" xfId="0" applyNumberFormat="1" applyFont="1" applyFill="1" applyBorder="1" applyAlignment="1">
      <alignment horizontal="center" vertical="center" wrapText="1"/>
    </xf>
    <xf numFmtId="2" fontId="15" fillId="4" borderId="4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61" fillId="0" borderId="1" xfId="0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61" fillId="0" borderId="4" xfId="0" applyFont="1" applyBorder="1" applyAlignment="1">
      <alignment vertical="center" wrapText="1"/>
    </xf>
    <xf numFmtId="0" fontId="61" fillId="0" borderId="1" xfId="0" applyFont="1" applyBorder="1" applyAlignment="1">
      <alignment horizontal="center" vertical="center" wrapText="1"/>
    </xf>
    <xf numFmtId="164" fontId="4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2" fontId="32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3" fillId="2" borderId="0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164" fontId="49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1" xfId="0" applyFill="1" applyBorder="1" applyAlignment="1"/>
    <xf numFmtId="0" fontId="26" fillId="0" borderId="1" xfId="0" applyFont="1" applyFill="1" applyBorder="1" applyAlignment="1"/>
    <xf numFmtId="0" fontId="6" fillId="0" borderId="1" xfId="0" applyFont="1" applyFill="1" applyBorder="1" applyAlignment="1">
      <alignment horizontal="left" vertical="top" wrapText="1"/>
    </xf>
    <xf numFmtId="0" fontId="58" fillId="0" borderId="1" xfId="0" applyFont="1" applyFill="1" applyBorder="1" applyAlignment="1">
      <alignment horizontal="left" vertical="top" wrapText="1"/>
    </xf>
    <xf numFmtId="0" fontId="58" fillId="0" borderId="1" xfId="0" applyFont="1" applyFill="1" applyBorder="1" applyAlignment="1"/>
    <xf numFmtId="49" fontId="21" fillId="0" borderId="0" xfId="0" applyNumberFormat="1" applyFont="1" applyAlignment="1"/>
    <xf numFmtId="0" fontId="21" fillId="0" borderId="0" xfId="0" applyFont="1" applyAlignment="1"/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45" fillId="2" borderId="2" xfId="0" applyFont="1" applyFill="1" applyBorder="1" applyAlignment="1">
      <alignment wrapText="1"/>
    </xf>
    <xf numFmtId="0" fontId="46" fillId="2" borderId="2" xfId="0" applyFont="1" applyFill="1" applyBorder="1" applyAlignment="1">
      <alignment wrapText="1"/>
    </xf>
    <xf numFmtId="0" fontId="15" fillId="2" borderId="0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166" fontId="15" fillId="2" borderId="7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0" fontId="1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3" fillId="2" borderId="1" xfId="0" applyNumberFormat="1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 wrapText="1"/>
    </xf>
    <xf numFmtId="164" fontId="54" fillId="2" borderId="1" xfId="0" applyNumberFormat="1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center" vertical="center" wrapText="1"/>
    </xf>
    <xf numFmtId="164" fontId="56" fillId="2" borderId="1" xfId="0" applyNumberFormat="1" applyFont="1" applyFill="1" applyBorder="1" applyAlignment="1">
      <alignment horizontal="center" vertical="center" wrapText="1"/>
    </xf>
    <xf numFmtId="49" fontId="55" fillId="2" borderId="1" xfId="0" applyNumberFormat="1" applyFont="1" applyFill="1" applyBorder="1" applyAlignment="1">
      <alignment horizontal="left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left" vertical="center" wrapText="1"/>
    </xf>
    <xf numFmtId="49" fontId="53" fillId="2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vertical="center"/>
    </xf>
    <xf numFmtId="0" fontId="53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vertical="top"/>
    </xf>
    <xf numFmtId="164" fontId="54" fillId="2" borderId="1" xfId="0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/>
    </xf>
    <xf numFmtId="49" fontId="51" fillId="2" borderId="1" xfId="0" applyNumberFormat="1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/>
    </xf>
    <xf numFmtId="49" fontId="51" fillId="2" borderId="3" xfId="0" applyNumberFormat="1" applyFont="1" applyFill="1" applyBorder="1" applyAlignment="1">
      <alignment horizontal="center" vertical="center"/>
    </xf>
    <xf numFmtId="49" fontId="57" fillId="2" borderId="3" xfId="0" applyNumberFormat="1" applyFont="1" applyFill="1" applyBorder="1" applyAlignment="1">
      <alignment vertical="center"/>
    </xf>
    <xf numFmtId="49" fontId="51" fillId="2" borderId="3" xfId="0" applyNumberFormat="1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center" vertical="center"/>
    </xf>
    <xf numFmtId="164" fontId="49" fillId="2" borderId="1" xfId="0" applyNumberFormat="1" applyFont="1" applyFill="1" applyBorder="1" applyAlignment="1">
      <alignment horizontal="center" vertical="center" wrapText="1"/>
    </xf>
    <xf numFmtId="49" fontId="51" fillId="2" borderId="4" xfId="0" applyNumberFormat="1" applyFont="1" applyFill="1" applyBorder="1" applyAlignment="1">
      <alignment horizontal="center" vertical="center"/>
    </xf>
    <xf numFmtId="49" fontId="57" fillId="2" borderId="4" xfId="0" applyNumberFormat="1" applyFont="1" applyFill="1" applyBorder="1" applyAlignment="1">
      <alignment vertical="center"/>
    </xf>
    <xf numFmtId="49" fontId="51" fillId="2" borderId="4" xfId="0" applyNumberFormat="1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left" vertical="center" wrapText="1"/>
    </xf>
    <xf numFmtId="0" fontId="51" fillId="2" borderId="4" xfId="0" applyFont="1" applyFill="1" applyBorder="1" applyAlignment="1">
      <alignment horizontal="center" vertical="center"/>
    </xf>
    <xf numFmtId="49" fontId="53" fillId="2" borderId="3" xfId="0" applyNumberFormat="1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center" vertical="center" wrapText="1"/>
    </xf>
    <xf numFmtId="49" fontId="53" fillId="2" borderId="4" xfId="0" applyNumberFormat="1" applyFont="1" applyFill="1" applyBorder="1" applyAlignment="1">
      <alignment horizontal="center" vertical="center"/>
    </xf>
    <xf numFmtId="0" fontId="53" fillId="2" borderId="4" xfId="0" applyFont="1" applyFill="1" applyBorder="1" applyAlignment="1">
      <alignment horizontal="left" vertical="center" wrapText="1"/>
    </xf>
    <xf numFmtId="0" fontId="55" fillId="2" borderId="6" xfId="0" applyFont="1" applyFill="1" applyBorder="1" applyAlignment="1">
      <alignment horizontal="left" vertical="center" wrapText="1"/>
    </xf>
    <xf numFmtId="0" fontId="53" fillId="2" borderId="4" xfId="0" applyFont="1" applyFill="1" applyBorder="1" applyAlignment="1">
      <alignment horizontal="center" vertical="center" wrapText="1"/>
    </xf>
    <xf numFmtId="164" fontId="54" fillId="2" borderId="4" xfId="0" applyNumberFormat="1" applyFont="1" applyFill="1" applyBorder="1" applyAlignment="1">
      <alignment horizontal="center" vertical="center" wrapText="1"/>
    </xf>
    <xf numFmtId="49" fontId="51" fillId="2" borderId="3" xfId="0" applyNumberFormat="1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left" vertical="center" wrapText="1"/>
    </xf>
    <xf numFmtId="49" fontId="51" fillId="2" borderId="1" xfId="0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49" fontId="57" fillId="2" borderId="1" xfId="0" applyNumberFormat="1" applyFont="1" applyFill="1" applyBorder="1" applyAlignment="1">
      <alignment horizontal="center"/>
    </xf>
    <xf numFmtId="0" fontId="53" fillId="2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49" fontId="55" fillId="2" borderId="1" xfId="0" applyNumberFormat="1" applyFont="1" applyFill="1" applyBorder="1" applyAlignment="1">
      <alignment horizontal="center" vertical="center"/>
    </xf>
    <xf numFmtId="164" fontId="56" fillId="2" borderId="1" xfId="0" applyNumberFormat="1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left" vertical="center" wrapText="1"/>
    </xf>
    <xf numFmtId="2" fontId="49" fillId="2" borderId="1" xfId="0" applyNumberFormat="1" applyFont="1" applyFill="1" applyBorder="1" applyAlignment="1">
      <alignment horizontal="center" vertical="center"/>
    </xf>
    <xf numFmtId="2" fontId="49" fillId="2" borderId="1" xfId="0" applyNumberFormat="1" applyFont="1" applyFill="1" applyBorder="1" applyAlignment="1">
      <alignment horizontal="center"/>
    </xf>
    <xf numFmtId="49" fontId="53" fillId="2" borderId="1" xfId="0" applyNumberFormat="1" applyFont="1" applyFill="1" applyBorder="1" applyAlignment="1">
      <alignment horizontal="center" vertical="center"/>
    </xf>
    <xf numFmtId="49" fontId="51" fillId="2" borderId="1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left" vertical="center" wrapText="1"/>
    </xf>
    <xf numFmtId="49" fontId="51" fillId="2" borderId="3" xfId="0" applyNumberFormat="1" applyFont="1" applyFill="1" applyBorder="1" applyAlignment="1">
      <alignment horizontal="center" vertical="center" wrapText="1"/>
    </xf>
    <xf numFmtId="0" fontId="57" fillId="2" borderId="3" xfId="0" applyFont="1" applyFill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/>
    </xf>
    <xf numFmtId="49" fontId="57" fillId="2" borderId="3" xfId="0" applyNumberFormat="1" applyFont="1" applyFill="1" applyBorder="1" applyAlignment="1">
      <alignment horizontal="center" vertical="center"/>
    </xf>
    <xf numFmtId="49" fontId="57" fillId="2" borderId="6" xfId="0" applyNumberFormat="1" applyFont="1" applyFill="1" applyBorder="1" applyAlignment="1">
      <alignment horizontal="center" vertical="center"/>
    </xf>
    <xf numFmtId="0" fontId="51" fillId="2" borderId="6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/>
    </xf>
    <xf numFmtId="49" fontId="57" fillId="2" borderId="4" xfId="0" applyNumberFormat="1" applyFont="1" applyFill="1" applyBorder="1" applyAlignment="1">
      <alignment horizontal="center" vertical="center"/>
    </xf>
    <xf numFmtId="49" fontId="57" fillId="2" borderId="1" xfId="0" applyNumberFormat="1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/>
    </xf>
    <xf numFmtId="0" fontId="57" fillId="2" borderId="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49" fillId="2" borderId="1" xfId="0" applyFont="1" applyFill="1" applyBorder="1"/>
    <xf numFmtId="0" fontId="57" fillId="2" borderId="1" xfId="0" applyFont="1" applyFill="1" applyBorder="1" applyAlignment="1">
      <alignment horizontal="center" vertical="center"/>
    </xf>
    <xf numFmtId="49" fontId="33" fillId="2" borderId="0" xfId="0" applyNumberFormat="1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9" fillId="2" borderId="0" xfId="0" applyNumberFormat="1" applyFont="1" applyFill="1" applyAlignment="1">
      <alignment horizont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/>
    </xf>
    <xf numFmtId="49" fontId="44" fillId="2" borderId="0" xfId="0" applyNumberFormat="1" applyFont="1" applyFill="1" applyAlignment="1">
      <alignment horizontal="center"/>
    </xf>
    <xf numFmtId="0" fontId="3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justify"/>
    </xf>
    <xf numFmtId="0" fontId="4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33" fillId="2" borderId="1" xfId="0" applyFont="1" applyFill="1" applyBorder="1"/>
    <xf numFmtId="0" fontId="39" fillId="2" borderId="1" xfId="0" applyFont="1" applyFill="1" applyBorder="1"/>
    <xf numFmtId="0" fontId="48" fillId="2" borderId="1" xfId="0" applyFont="1" applyFill="1" applyBorder="1" applyAlignment="1">
      <alignment vertical="center" wrapText="1"/>
    </xf>
    <xf numFmtId="0" fontId="23" fillId="2" borderId="1" xfId="0" applyFont="1" applyFill="1" applyBorder="1"/>
    <xf numFmtId="0" fontId="4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257175</xdr:colOff>
      <xdr:row>9</xdr:row>
      <xdr:rowOff>180975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66520" y="2994660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4;&#1090;&#1095;&#1077;&#1090;%20&#1092;.1%20&#1080;%20&#1092;.2%20&#1079;&#1072;%202024%20&#1075;&#1086;&#1076;%20&#1087;&#1086;%20&#1087;&#1088;&#1086;&#1075;&#1088;&#1072;&#1084;&#1084;&#1077;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79;&#1072;%202024%20&#1075;&#1086;&#1076;%20%20&#1088;&#1072;&#1073;&#1086;&#1095;&#1080;&#1081;%20&#1086;&#1094;&#1077;&#1085;&#1082;&#1072;%20&#1101;&#1092;.%20&#1074;%20&#1044;&#1091;&#1084;&#10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 1 финансирование"/>
      <sheetName val="ф2"/>
      <sheetName val="ф 4"/>
      <sheetName val="ф3 мероприятия"/>
      <sheetName val="ф5 показатели"/>
      <sheetName val="ф6"/>
      <sheetName val="ф7"/>
      <sheetName val="Лист1"/>
      <sheetName val="Лист2"/>
    </sheetNames>
    <sheetDataSet>
      <sheetData sheetId="0"/>
      <sheetData sheetId="1">
        <row r="23">
          <cell r="O23">
            <v>696</v>
          </cell>
        </row>
        <row r="24">
          <cell r="O24">
            <v>4947.3999999999996</v>
          </cell>
        </row>
        <row r="25">
          <cell r="O25">
            <v>440.2</v>
          </cell>
        </row>
        <row r="26">
          <cell r="O26">
            <v>1099.5999999999999</v>
          </cell>
        </row>
        <row r="27">
          <cell r="O27">
            <v>488.5</v>
          </cell>
        </row>
        <row r="28">
          <cell r="O28">
            <v>2186.1</v>
          </cell>
        </row>
        <row r="29">
          <cell r="O29">
            <v>852.7</v>
          </cell>
        </row>
        <row r="30">
          <cell r="O30">
            <v>252.2</v>
          </cell>
        </row>
        <row r="31">
          <cell r="O31">
            <v>34.4</v>
          </cell>
        </row>
        <row r="33">
          <cell r="O33">
            <v>354</v>
          </cell>
        </row>
        <row r="38">
          <cell r="O38">
            <v>9904.2000000000007</v>
          </cell>
        </row>
        <row r="39">
          <cell r="O39">
            <v>1</v>
          </cell>
        </row>
        <row r="40">
          <cell r="O40">
            <v>5349</v>
          </cell>
        </row>
        <row r="41">
          <cell r="O41">
            <v>6153</v>
          </cell>
        </row>
        <row r="42">
          <cell r="O42">
            <v>0.5</v>
          </cell>
        </row>
        <row r="48">
          <cell r="O48">
            <v>178998.3</v>
          </cell>
        </row>
        <row r="49">
          <cell r="O49">
            <v>607</v>
          </cell>
        </row>
        <row r="50">
          <cell r="O50">
            <v>9469</v>
          </cell>
        </row>
        <row r="53">
          <cell r="O53">
            <v>95.7</v>
          </cell>
        </row>
        <row r="54">
          <cell r="O54">
            <v>30175.5</v>
          </cell>
        </row>
        <row r="55">
          <cell r="O55">
            <v>400</v>
          </cell>
        </row>
        <row r="56">
          <cell r="O56">
            <v>3.7</v>
          </cell>
        </row>
        <row r="72">
          <cell r="O72">
            <v>2749.7</v>
          </cell>
        </row>
        <row r="73">
          <cell r="O73">
            <v>13.5</v>
          </cell>
        </row>
        <row r="74">
          <cell r="O74">
            <v>2797.6</v>
          </cell>
        </row>
        <row r="75">
          <cell r="O75">
            <v>531</v>
          </cell>
        </row>
        <row r="77">
          <cell r="O77">
            <v>262</v>
          </cell>
        </row>
        <row r="78">
          <cell r="O78">
            <v>3400</v>
          </cell>
        </row>
        <row r="79">
          <cell r="O79">
            <v>2000</v>
          </cell>
        </row>
        <row r="81">
          <cell r="O81">
            <v>12682.5</v>
          </cell>
        </row>
        <row r="82">
          <cell r="O82">
            <v>2362.4</v>
          </cell>
        </row>
        <row r="83">
          <cell r="O83">
            <v>820</v>
          </cell>
        </row>
        <row r="84">
          <cell r="O84">
            <v>3700</v>
          </cell>
        </row>
        <row r="85">
          <cell r="O85">
            <v>61.3</v>
          </cell>
        </row>
        <row r="98">
          <cell r="O98">
            <v>295</v>
          </cell>
        </row>
        <row r="99">
          <cell r="O99">
            <v>1061.4000000000001</v>
          </cell>
        </row>
        <row r="101">
          <cell r="O101">
            <v>1481</v>
          </cell>
        </row>
        <row r="104">
          <cell r="O104">
            <v>98.8</v>
          </cell>
        </row>
        <row r="105">
          <cell r="O105">
            <v>40</v>
          </cell>
        </row>
        <row r="106">
          <cell r="O106">
            <v>2948.2</v>
          </cell>
        </row>
        <row r="107">
          <cell r="O107">
            <v>8427.4</v>
          </cell>
        </row>
        <row r="108">
          <cell r="O108">
            <v>298.8</v>
          </cell>
        </row>
        <row r="109">
          <cell r="O109">
            <v>1498</v>
          </cell>
        </row>
        <row r="110">
          <cell r="O110">
            <v>210.4</v>
          </cell>
        </row>
        <row r="111">
          <cell r="O111">
            <v>70.099999999999994</v>
          </cell>
        </row>
        <row r="112">
          <cell r="O112">
            <v>505.3</v>
          </cell>
        </row>
        <row r="113">
          <cell r="O113">
            <v>1516</v>
          </cell>
        </row>
        <row r="126">
          <cell r="O126">
            <v>8036.1</v>
          </cell>
        </row>
        <row r="133">
          <cell r="O133">
            <v>33777.300000000003</v>
          </cell>
        </row>
        <row r="134">
          <cell r="O134">
            <v>8542.7000000000007</v>
          </cell>
        </row>
        <row r="135">
          <cell r="O135">
            <v>68756.5</v>
          </cell>
        </row>
        <row r="136">
          <cell r="O136">
            <v>694.5</v>
          </cell>
        </row>
        <row r="137">
          <cell r="O137">
            <v>780</v>
          </cell>
        </row>
        <row r="138">
          <cell r="O138">
            <v>3225</v>
          </cell>
        </row>
        <row r="140">
          <cell r="O140">
            <v>105344.4</v>
          </cell>
        </row>
        <row r="145">
          <cell r="O145">
            <v>8204.7000000000007</v>
          </cell>
        </row>
        <row r="150">
          <cell r="O150">
            <v>3834.8</v>
          </cell>
        </row>
        <row r="151">
          <cell r="O151">
            <v>15775.2</v>
          </cell>
        </row>
        <row r="153">
          <cell r="O153">
            <v>5005.5</v>
          </cell>
        </row>
        <row r="154">
          <cell r="O154">
            <v>55.7</v>
          </cell>
        </row>
        <row r="155">
          <cell r="O155">
            <v>1495.9</v>
          </cell>
        </row>
        <row r="157">
          <cell r="O157">
            <v>199.8</v>
          </cell>
        </row>
        <row r="158">
          <cell r="O158">
            <v>120.3</v>
          </cell>
        </row>
        <row r="159">
          <cell r="O159">
            <v>36.299999999999997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 1 финансирование"/>
      <sheetName val="ф2"/>
      <sheetName val="ф 4"/>
      <sheetName val="ф3 мероприятия"/>
      <sheetName val="ф5 показатели"/>
      <sheetName val="ф6"/>
      <sheetName val="ф7"/>
      <sheetName val="Лист1"/>
      <sheetName val="Лист2"/>
    </sheetNames>
    <sheetDataSet>
      <sheetData sheetId="0"/>
      <sheetData sheetId="1">
        <row r="8">
          <cell r="Q8">
            <v>0.96785070157259112</v>
          </cell>
        </row>
        <row r="9">
          <cell r="Q9">
            <v>1</v>
          </cell>
        </row>
        <row r="19">
          <cell r="Q19">
            <v>0.95086155624617819</v>
          </cell>
        </row>
        <row r="33">
          <cell r="Q33">
            <v>0.9964285082257458</v>
          </cell>
        </row>
        <row r="69">
          <cell r="Q69">
            <v>0.87670187086994145</v>
          </cell>
        </row>
        <row r="113">
          <cell r="Q113">
            <v>0.9628926288116274</v>
          </cell>
        </row>
        <row r="151">
          <cell r="Q151">
            <v>0.93830159742674513</v>
          </cell>
        </row>
      </sheetData>
      <sheetData sheetId="2"/>
      <sheetData sheetId="3"/>
      <sheetData sheetId="4"/>
      <sheetData sheetId="5">
        <row r="10">
          <cell r="N10">
            <v>0.9646751343981862</v>
          </cell>
        </row>
        <row r="11">
          <cell r="N11">
            <v>0.98400229822073837</v>
          </cell>
        </row>
        <row r="20">
          <cell r="N20">
            <v>0.98502571342139755</v>
          </cell>
        </row>
        <row r="25">
          <cell r="N25">
            <v>0.94042497851017703</v>
          </cell>
        </row>
        <row r="48">
          <cell r="N48">
            <v>0.99345054424988166</v>
          </cell>
        </row>
        <row r="54">
          <cell r="N54">
            <v>0.99342713145737083</v>
          </cell>
        </row>
        <row r="61">
          <cell r="L61">
            <v>1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view="pageBreakPreview" topLeftCell="F1" zoomScale="60" workbookViewId="0">
      <selection activeCell="U15" sqref="U15"/>
    </sheetView>
  </sheetViews>
  <sheetFormatPr defaultRowHeight="14.4"/>
  <cols>
    <col min="1" max="5" width="3.33203125" hidden="1" customWidth="1"/>
    <col min="6" max="6" width="31.88671875" customWidth="1"/>
    <col min="7" max="7" width="13.44140625" customWidth="1"/>
    <col min="8" max="8" width="5.44140625" customWidth="1"/>
    <col min="9" max="10" width="4" customWidth="1"/>
    <col min="11" max="11" width="6.44140625" customWidth="1"/>
    <col min="12" max="12" width="4.5546875" customWidth="1"/>
    <col min="13" max="13" width="9" customWidth="1"/>
    <col min="14" max="14" width="9.44140625" customWidth="1"/>
    <col min="15" max="15" width="14.33203125" customWidth="1"/>
    <col min="16" max="16" width="9.5546875" customWidth="1"/>
    <col min="17" max="17" width="18.44140625" customWidth="1"/>
  </cols>
  <sheetData>
    <row r="1" spans="1:18" ht="87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211" t="s">
        <v>134</v>
      </c>
      <c r="P1" s="212"/>
      <c r="Q1" s="212"/>
      <c r="R1" s="6"/>
    </row>
    <row r="2" spans="1:18" ht="4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13" t="s">
        <v>426</v>
      </c>
      <c r="P2" s="214"/>
      <c r="Q2" s="214"/>
      <c r="R2" s="214"/>
    </row>
    <row r="3" spans="1:18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5"/>
      <c r="P3" s="5"/>
      <c r="Q3" s="7" t="s">
        <v>193</v>
      </c>
      <c r="R3" s="7"/>
    </row>
    <row r="4" spans="1:18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215" t="s">
        <v>427</v>
      </c>
      <c r="P4" s="216"/>
      <c r="Q4" s="216"/>
      <c r="R4" s="216"/>
    </row>
    <row r="5" spans="1:18" ht="52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5"/>
      <c r="O5" s="15"/>
      <c r="P5" s="1"/>
      <c r="Q5" s="1"/>
    </row>
    <row r="6" spans="1:18" ht="17.399999999999999" customHeight="1">
      <c r="A6" s="217" t="s">
        <v>434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</row>
    <row r="7" spans="1:18" ht="17.399999999999999" customHeight="1">
      <c r="A7" s="217" t="s">
        <v>428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</row>
    <row r="8" spans="1:18" ht="13.9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</sheetData>
  <mergeCells count="5">
    <mergeCell ref="O1:Q1"/>
    <mergeCell ref="O2:R2"/>
    <mergeCell ref="O4:R4"/>
    <mergeCell ref="A6:Q6"/>
    <mergeCell ref="A7:Q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9"/>
  <sheetViews>
    <sheetView view="pageBreakPreview" zoomScale="60" zoomScaleNormal="80" workbookViewId="0">
      <selection activeCell="U22" sqref="U22"/>
    </sheetView>
  </sheetViews>
  <sheetFormatPr defaultColWidth="9.109375" defaultRowHeight="14.4"/>
  <cols>
    <col min="1" max="1" width="4" style="90" customWidth="1"/>
    <col min="2" max="2" width="3.33203125" style="90" customWidth="1"/>
    <col min="3" max="3" width="3.5546875" style="30" customWidth="1"/>
    <col min="4" max="4" width="3.109375" style="30" customWidth="1"/>
    <col min="5" max="5" width="3" style="30" customWidth="1"/>
    <col min="6" max="6" width="42.33203125" style="30" customWidth="1"/>
    <col min="7" max="7" width="29.77734375" style="80" customWidth="1"/>
    <col min="8" max="8" width="6.109375" style="30" customWidth="1"/>
    <col min="9" max="10" width="4.109375" style="30" customWidth="1"/>
    <col min="11" max="11" width="16" style="30" customWidth="1"/>
    <col min="12" max="12" width="6.33203125" style="30" customWidth="1"/>
    <col min="13" max="13" width="13.44140625" style="30" customWidth="1"/>
    <col min="14" max="14" width="13.5546875" style="30" customWidth="1"/>
    <col min="15" max="15" width="15.33203125" style="30" customWidth="1"/>
    <col min="16" max="16" width="12" style="30" customWidth="1"/>
    <col min="17" max="17" width="12.88671875" style="30" customWidth="1"/>
    <col min="18" max="16384" width="9.109375" style="30"/>
  </cols>
  <sheetData>
    <row r="1" spans="1:17" ht="24.75" customHeight="1">
      <c r="A1" s="84"/>
      <c r="B1" s="84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O1" s="55"/>
      <c r="P1" s="55"/>
      <c r="Q1" s="55" t="s">
        <v>328</v>
      </c>
    </row>
    <row r="2" spans="1:17" s="87" customFormat="1" ht="35.25" customHeight="1">
      <c r="A2" s="219" t="s">
        <v>440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spans="1:17" s="87" customFormat="1" ht="35.25" customHeight="1">
      <c r="A3" s="224" t="s">
        <v>433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7" s="87" customFormat="1" ht="24" customHeight="1">
      <c r="A4" s="224" t="s">
        <v>421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17" ht="17.25" customHeight="1">
      <c r="A5" s="84"/>
      <c r="B5" s="84"/>
      <c r="C5" s="85"/>
      <c r="D5" s="85"/>
      <c r="E5" s="88"/>
      <c r="F5" s="88"/>
      <c r="G5" s="88"/>
      <c r="H5" s="88"/>
      <c r="I5" s="88"/>
      <c r="J5" s="88"/>
      <c r="K5" s="88"/>
      <c r="L5" s="88"/>
      <c r="M5" s="88"/>
    </row>
    <row r="6" spans="1:17" ht="36.75" customHeight="1">
      <c r="A6" s="223" t="s">
        <v>0</v>
      </c>
      <c r="B6" s="223"/>
      <c r="C6" s="223"/>
      <c r="D6" s="223"/>
      <c r="E6" s="223"/>
      <c r="F6" s="223" t="s">
        <v>1</v>
      </c>
      <c r="G6" s="223" t="s">
        <v>2</v>
      </c>
      <c r="H6" s="223" t="s">
        <v>3</v>
      </c>
      <c r="I6" s="223"/>
      <c r="J6" s="223"/>
      <c r="K6" s="223"/>
      <c r="L6" s="223"/>
      <c r="M6" s="220" t="s">
        <v>4</v>
      </c>
      <c r="N6" s="221"/>
      <c r="O6" s="222"/>
      <c r="P6" s="220" t="s">
        <v>53</v>
      </c>
      <c r="Q6" s="222"/>
    </row>
    <row r="7" spans="1:17" ht="48" customHeight="1">
      <c r="A7" s="65" t="s">
        <v>5</v>
      </c>
      <c r="B7" s="65" t="s">
        <v>6</v>
      </c>
      <c r="C7" s="197" t="s">
        <v>7</v>
      </c>
      <c r="D7" s="197" t="s">
        <v>8</v>
      </c>
      <c r="E7" s="197" t="s">
        <v>9</v>
      </c>
      <c r="F7" s="223"/>
      <c r="G7" s="223"/>
      <c r="H7" s="197" t="s">
        <v>10</v>
      </c>
      <c r="I7" s="197" t="s">
        <v>11</v>
      </c>
      <c r="J7" s="197" t="s">
        <v>12</v>
      </c>
      <c r="K7" s="197" t="s">
        <v>13</v>
      </c>
      <c r="L7" s="197" t="s">
        <v>14</v>
      </c>
      <c r="M7" s="197" t="s">
        <v>441</v>
      </c>
      <c r="N7" s="197" t="s">
        <v>442</v>
      </c>
      <c r="O7" s="197" t="s">
        <v>52</v>
      </c>
      <c r="P7" s="197" t="s">
        <v>349</v>
      </c>
      <c r="Q7" s="89" t="s">
        <v>350</v>
      </c>
    </row>
    <row r="8" spans="1:17" ht="23.4" customHeight="1">
      <c r="A8" s="286">
        <v>7</v>
      </c>
      <c r="B8" s="287"/>
      <c r="C8" s="288"/>
      <c r="D8" s="288"/>
      <c r="E8" s="288"/>
      <c r="F8" s="289" t="s">
        <v>472</v>
      </c>
      <c r="G8" s="290" t="s">
        <v>15</v>
      </c>
      <c r="H8" s="291"/>
      <c r="I8" s="291"/>
      <c r="J8" s="291"/>
      <c r="K8" s="291"/>
      <c r="L8" s="291"/>
      <c r="M8" s="292">
        <f>M9+M10+M11</f>
        <v>596905.79999999993</v>
      </c>
      <c r="N8" s="292">
        <f>N9+N10+N11</f>
        <v>585289.755</v>
      </c>
      <c r="O8" s="292">
        <f>O9+O10+O11</f>
        <v>566473.1</v>
      </c>
      <c r="P8" s="120">
        <f>O8/M8</f>
        <v>0.94901590837281202</v>
      </c>
      <c r="Q8" s="120">
        <f>O8/N8</f>
        <v>0.96785070157259112</v>
      </c>
    </row>
    <row r="9" spans="1:17" ht="33.6">
      <c r="A9" s="293"/>
      <c r="B9" s="287"/>
      <c r="C9" s="288"/>
      <c r="D9" s="288"/>
      <c r="E9" s="288"/>
      <c r="F9" s="289"/>
      <c r="G9" s="294" t="s">
        <v>444</v>
      </c>
      <c r="H9" s="295">
        <v>933</v>
      </c>
      <c r="I9" s="295"/>
      <c r="J9" s="295"/>
      <c r="K9" s="295"/>
      <c r="L9" s="295"/>
      <c r="M9" s="296">
        <f>M12</f>
        <v>0</v>
      </c>
      <c r="N9" s="296">
        <f>N12</f>
        <v>250</v>
      </c>
      <c r="O9" s="296">
        <f>O12</f>
        <v>250</v>
      </c>
      <c r="P9" s="120"/>
      <c r="Q9" s="120">
        <f t="shared" ref="Q9:Q71" si="0">O9/N9</f>
        <v>1</v>
      </c>
    </row>
    <row r="10" spans="1:17" ht="50.4">
      <c r="A10" s="293"/>
      <c r="B10" s="287"/>
      <c r="C10" s="288"/>
      <c r="D10" s="288"/>
      <c r="E10" s="288"/>
      <c r="F10" s="289"/>
      <c r="G10" s="297" t="s">
        <v>16</v>
      </c>
      <c r="H10" s="295">
        <v>935</v>
      </c>
      <c r="I10" s="295"/>
      <c r="J10" s="295"/>
      <c r="K10" s="295"/>
      <c r="L10" s="295"/>
      <c r="M10" s="296">
        <f>M19+M34+M70+M114+M151</f>
        <v>595905.79999999993</v>
      </c>
      <c r="N10" s="296">
        <f>N19+N34+N70+N114+N151</f>
        <v>575377.21499999997</v>
      </c>
      <c r="O10" s="296">
        <f>O19+O34+O70+O114+O151</f>
        <v>556658.4</v>
      </c>
      <c r="P10" s="120">
        <f t="shared" ref="P10:P71" si="1">O10/M10</f>
        <v>0.93413824802510748</v>
      </c>
      <c r="Q10" s="120">
        <f t="shared" si="0"/>
        <v>0.96746688170472661</v>
      </c>
    </row>
    <row r="11" spans="1:17" ht="33.6">
      <c r="A11" s="298"/>
      <c r="B11" s="298"/>
      <c r="C11" s="298"/>
      <c r="D11" s="298"/>
      <c r="E11" s="298"/>
      <c r="F11" s="299"/>
      <c r="G11" s="297" t="s">
        <v>474</v>
      </c>
      <c r="H11" s="295">
        <v>935</v>
      </c>
      <c r="I11" s="295"/>
      <c r="J11" s="295"/>
      <c r="K11" s="295"/>
      <c r="L11" s="295"/>
      <c r="M11" s="296">
        <v>1000</v>
      </c>
      <c r="N11" s="296">
        <f>N35</f>
        <v>9662.5400000000009</v>
      </c>
      <c r="O11" s="296">
        <f>O35</f>
        <v>9564.7000000000007</v>
      </c>
      <c r="P11" s="120">
        <f t="shared" si="1"/>
        <v>9.5647000000000002</v>
      </c>
      <c r="Q11" s="120">
        <f t="shared" si="0"/>
        <v>0.98987429806241423</v>
      </c>
    </row>
    <row r="12" spans="1:17" ht="17.399999999999999" customHeight="1">
      <c r="A12" s="300" t="s">
        <v>17</v>
      </c>
      <c r="B12" s="300" t="s">
        <v>18</v>
      </c>
      <c r="C12" s="301"/>
      <c r="D12" s="301"/>
      <c r="E12" s="302"/>
      <c r="F12" s="289" t="s">
        <v>151</v>
      </c>
      <c r="G12" s="290" t="s">
        <v>15</v>
      </c>
      <c r="H12" s="303"/>
      <c r="I12" s="303"/>
      <c r="J12" s="303"/>
      <c r="K12" s="303"/>
      <c r="L12" s="303"/>
      <c r="M12" s="304">
        <f>M15+M16+M17+M18</f>
        <v>0</v>
      </c>
      <c r="N12" s="304">
        <f>N13</f>
        <v>250</v>
      </c>
      <c r="O12" s="304">
        <f>O13</f>
        <v>250</v>
      </c>
      <c r="P12" s="120"/>
      <c r="Q12" s="120">
        <f t="shared" si="0"/>
        <v>1</v>
      </c>
    </row>
    <row r="13" spans="1:17" ht="33.6">
      <c r="A13" s="300"/>
      <c r="B13" s="300"/>
      <c r="C13" s="301"/>
      <c r="D13" s="301"/>
      <c r="E13" s="302"/>
      <c r="F13" s="289"/>
      <c r="G13" s="305" t="s">
        <v>444</v>
      </c>
      <c r="H13" s="306">
        <v>933</v>
      </c>
      <c r="I13" s="303"/>
      <c r="J13" s="303"/>
      <c r="K13" s="303"/>
      <c r="L13" s="303"/>
      <c r="M13" s="196">
        <v>0</v>
      </c>
      <c r="N13" s="196">
        <f>N14</f>
        <v>250</v>
      </c>
      <c r="O13" s="196">
        <f>O14</f>
        <v>250</v>
      </c>
      <c r="P13" s="121"/>
      <c r="Q13" s="121">
        <f t="shared" si="0"/>
        <v>1</v>
      </c>
    </row>
    <row r="14" spans="1:17" ht="60" customHeight="1">
      <c r="A14" s="307" t="s">
        <v>17</v>
      </c>
      <c r="B14" s="307" t="s">
        <v>18</v>
      </c>
      <c r="C14" s="307" t="s">
        <v>19</v>
      </c>
      <c r="D14" s="307"/>
      <c r="E14" s="307"/>
      <c r="F14" s="305" t="s">
        <v>475</v>
      </c>
      <c r="G14" s="305" t="s">
        <v>444</v>
      </c>
      <c r="H14" s="306">
        <v>933</v>
      </c>
      <c r="I14" s="96" t="s">
        <v>19</v>
      </c>
      <c r="J14" s="96">
        <v>13</v>
      </c>
      <c r="K14" s="96" t="s">
        <v>476</v>
      </c>
      <c r="L14" s="308">
        <v>244</v>
      </c>
      <c r="M14" s="196"/>
      <c r="N14" s="196">
        <v>250</v>
      </c>
      <c r="O14" s="196">
        <v>250</v>
      </c>
      <c r="P14" s="121"/>
      <c r="Q14" s="121">
        <f t="shared" si="0"/>
        <v>1</v>
      </c>
    </row>
    <row r="15" spans="1:17" ht="18" hidden="1" customHeight="1">
      <c r="A15" s="309" t="s">
        <v>17</v>
      </c>
      <c r="B15" s="309" t="s">
        <v>18</v>
      </c>
      <c r="C15" s="309" t="s">
        <v>21</v>
      </c>
      <c r="D15" s="310"/>
      <c r="E15" s="311"/>
      <c r="F15" s="312" t="s">
        <v>204</v>
      </c>
      <c r="G15" s="312" t="s">
        <v>444</v>
      </c>
      <c r="H15" s="313">
        <v>933</v>
      </c>
      <c r="I15" s="309" t="s">
        <v>19</v>
      </c>
      <c r="J15" s="309" t="s">
        <v>35</v>
      </c>
      <c r="K15" s="96" t="s">
        <v>445</v>
      </c>
      <c r="L15" s="309" t="s">
        <v>29</v>
      </c>
      <c r="M15" s="196">
        <v>0</v>
      </c>
      <c r="N15" s="314"/>
      <c r="O15" s="103"/>
      <c r="P15" s="121" t="e">
        <f t="shared" si="1"/>
        <v>#DIV/0!</v>
      </c>
      <c r="Q15" s="121" t="e">
        <f t="shared" si="0"/>
        <v>#DIV/0!</v>
      </c>
    </row>
    <row r="16" spans="1:17" ht="18" hidden="1" customHeight="1">
      <c r="A16" s="315"/>
      <c r="B16" s="315"/>
      <c r="C16" s="315"/>
      <c r="D16" s="316"/>
      <c r="E16" s="317"/>
      <c r="F16" s="318"/>
      <c r="G16" s="318"/>
      <c r="H16" s="319"/>
      <c r="I16" s="315"/>
      <c r="J16" s="315"/>
      <c r="K16" s="306" t="s">
        <v>446</v>
      </c>
      <c r="L16" s="315"/>
      <c r="M16" s="196"/>
      <c r="N16" s="314"/>
      <c r="O16" s="103"/>
      <c r="P16" s="121" t="e">
        <f t="shared" si="1"/>
        <v>#DIV/0!</v>
      </c>
      <c r="Q16" s="121" t="e">
        <f t="shared" si="0"/>
        <v>#DIV/0!</v>
      </c>
    </row>
    <row r="17" spans="1:17" ht="50.4" hidden="1" customHeight="1">
      <c r="A17" s="307" t="s">
        <v>17</v>
      </c>
      <c r="B17" s="307" t="s">
        <v>18</v>
      </c>
      <c r="C17" s="307" t="s">
        <v>38</v>
      </c>
      <c r="D17" s="307"/>
      <c r="E17" s="307"/>
      <c r="F17" s="305" t="s">
        <v>447</v>
      </c>
      <c r="G17" s="305" t="s">
        <v>444</v>
      </c>
      <c r="H17" s="306">
        <v>933</v>
      </c>
      <c r="I17" s="96" t="s">
        <v>19</v>
      </c>
      <c r="J17" s="96">
        <v>13</v>
      </c>
      <c r="K17" s="96" t="s">
        <v>448</v>
      </c>
      <c r="L17" s="306">
        <v>244</v>
      </c>
      <c r="M17" s="196"/>
      <c r="N17" s="314"/>
      <c r="O17" s="103"/>
      <c r="P17" s="121" t="e">
        <f t="shared" si="1"/>
        <v>#DIV/0!</v>
      </c>
      <c r="Q17" s="121" t="e">
        <f t="shared" si="0"/>
        <v>#DIV/0!</v>
      </c>
    </row>
    <row r="18" spans="1:17" ht="96" hidden="1" customHeight="1">
      <c r="A18" s="307" t="s">
        <v>17</v>
      </c>
      <c r="B18" s="307" t="s">
        <v>18</v>
      </c>
      <c r="C18" s="307" t="s">
        <v>24</v>
      </c>
      <c r="D18" s="307"/>
      <c r="E18" s="307"/>
      <c r="F18" s="305" t="s">
        <v>205</v>
      </c>
      <c r="G18" s="305" t="s">
        <v>444</v>
      </c>
      <c r="H18" s="306">
        <v>933</v>
      </c>
      <c r="I18" s="96" t="s">
        <v>19</v>
      </c>
      <c r="J18" s="306">
        <v>13</v>
      </c>
      <c r="K18" s="96" t="s">
        <v>449</v>
      </c>
      <c r="L18" s="306">
        <v>244</v>
      </c>
      <c r="M18" s="196">
        <v>0</v>
      </c>
      <c r="N18" s="314"/>
      <c r="O18" s="103"/>
      <c r="P18" s="121" t="e">
        <f t="shared" si="1"/>
        <v>#DIV/0!</v>
      </c>
      <c r="Q18" s="121" t="e">
        <f t="shared" si="0"/>
        <v>#DIV/0!</v>
      </c>
    </row>
    <row r="19" spans="1:17" ht="30.6" customHeight="1">
      <c r="A19" s="320" t="s">
        <v>17</v>
      </c>
      <c r="B19" s="320" t="s">
        <v>22</v>
      </c>
      <c r="C19" s="320"/>
      <c r="D19" s="320"/>
      <c r="E19" s="320"/>
      <c r="F19" s="321" t="s">
        <v>23</v>
      </c>
      <c r="G19" s="290" t="s">
        <v>15</v>
      </c>
      <c r="H19" s="322"/>
      <c r="I19" s="322"/>
      <c r="J19" s="322"/>
      <c r="K19" s="322"/>
      <c r="L19" s="322"/>
      <c r="M19" s="292">
        <f>M20</f>
        <v>12097.3</v>
      </c>
      <c r="N19" s="292">
        <f>N20</f>
        <v>11937.699999999999</v>
      </c>
      <c r="O19" s="292">
        <f>O20</f>
        <v>11351.1</v>
      </c>
      <c r="P19" s="120">
        <f t="shared" si="1"/>
        <v>0.93831681449579663</v>
      </c>
      <c r="Q19" s="120">
        <f t="shared" si="0"/>
        <v>0.95086155624617819</v>
      </c>
    </row>
    <row r="20" spans="1:17" ht="66" customHeight="1">
      <c r="A20" s="323"/>
      <c r="B20" s="323"/>
      <c r="C20" s="323"/>
      <c r="D20" s="323"/>
      <c r="E20" s="323"/>
      <c r="F20" s="324"/>
      <c r="G20" s="325" t="s">
        <v>16</v>
      </c>
      <c r="H20" s="326"/>
      <c r="I20" s="326"/>
      <c r="J20" s="326"/>
      <c r="K20" s="326"/>
      <c r="L20" s="326"/>
      <c r="M20" s="327">
        <f>SUM(M21:M32)</f>
        <v>12097.3</v>
      </c>
      <c r="N20" s="327">
        <f>SUM(N21:N32)</f>
        <v>11937.699999999999</v>
      </c>
      <c r="O20" s="327">
        <f>SUM(O21:O32)</f>
        <v>11351.1</v>
      </c>
      <c r="P20" s="141">
        <f t="shared" si="1"/>
        <v>0.93831681449579663</v>
      </c>
      <c r="Q20" s="141">
        <f t="shared" si="0"/>
        <v>0.95086155624617819</v>
      </c>
    </row>
    <row r="21" spans="1:17" ht="67.2" hidden="1" customHeight="1">
      <c r="A21" s="96" t="s">
        <v>17</v>
      </c>
      <c r="B21" s="96" t="s">
        <v>22</v>
      </c>
      <c r="C21" s="96" t="s">
        <v>19</v>
      </c>
      <c r="D21" s="96"/>
      <c r="E21" s="96"/>
      <c r="F21" s="305" t="s">
        <v>329</v>
      </c>
      <c r="G21" s="305" t="s">
        <v>16</v>
      </c>
      <c r="H21" s="96" t="s">
        <v>27</v>
      </c>
      <c r="I21" s="96" t="s">
        <v>28</v>
      </c>
      <c r="J21" s="96" t="s">
        <v>19</v>
      </c>
      <c r="K21" s="96"/>
      <c r="L21" s="306"/>
      <c r="M21" s="196"/>
      <c r="N21" s="196"/>
      <c r="O21" s="103"/>
      <c r="P21" s="121" t="e">
        <f t="shared" si="1"/>
        <v>#DIV/0!</v>
      </c>
      <c r="Q21" s="121" t="e">
        <f t="shared" si="0"/>
        <v>#DIV/0!</v>
      </c>
    </row>
    <row r="22" spans="1:17" ht="153.6" customHeight="1">
      <c r="A22" s="328" t="s">
        <v>17</v>
      </c>
      <c r="B22" s="328" t="s">
        <v>22</v>
      </c>
      <c r="C22" s="328" t="s">
        <v>21</v>
      </c>
      <c r="D22" s="328"/>
      <c r="E22" s="328"/>
      <c r="F22" s="329" t="s">
        <v>130</v>
      </c>
      <c r="G22" s="329" t="s">
        <v>16</v>
      </c>
      <c r="H22" s="328" t="s">
        <v>27</v>
      </c>
      <c r="I22" s="328" t="s">
        <v>28</v>
      </c>
      <c r="J22" s="328" t="s">
        <v>19</v>
      </c>
      <c r="K22" s="96" t="s">
        <v>330</v>
      </c>
      <c r="L22" s="306">
        <v>244</v>
      </c>
      <c r="M22" s="196">
        <v>1190</v>
      </c>
      <c r="N22" s="196">
        <v>696</v>
      </c>
      <c r="O22" s="196">
        <v>696</v>
      </c>
      <c r="P22" s="121">
        <f t="shared" si="1"/>
        <v>0.58487394957983196</v>
      </c>
      <c r="Q22" s="121">
        <f t="shared" si="0"/>
        <v>1</v>
      </c>
    </row>
    <row r="23" spans="1:17" ht="27" customHeight="1">
      <c r="A23" s="330" t="s">
        <v>17</v>
      </c>
      <c r="B23" s="330" t="s">
        <v>22</v>
      </c>
      <c r="C23" s="330" t="s">
        <v>38</v>
      </c>
      <c r="D23" s="330"/>
      <c r="E23" s="330"/>
      <c r="F23" s="331" t="s">
        <v>450</v>
      </c>
      <c r="G23" s="331" t="s">
        <v>16</v>
      </c>
      <c r="H23" s="332">
        <v>935</v>
      </c>
      <c r="I23" s="330" t="s">
        <v>28</v>
      </c>
      <c r="J23" s="330" t="s">
        <v>19</v>
      </c>
      <c r="K23" s="330" t="s">
        <v>211</v>
      </c>
      <c r="L23" s="306">
        <v>244</v>
      </c>
      <c r="M23" s="196">
        <v>4380</v>
      </c>
      <c r="N23" s="196">
        <v>5080.1000000000004</v>
      </c>
      <c r="O23" s="196">
        <v>4947.3999999999996</v>
      </c>
      <c r="P23" s="121">
        <f t="shared" si="1"/>
        <v>1.1295433789954337</v>
      </c>
      <c r="Q23" s="121">
        <f t="shared" si="0"/>
        <v>0.97387846695931168</v>
      </c>
    </row>
    <row r="24" spans="1:17" ht="40.950000000000003" customHeight="1">
      <c r="A24" s="333"/>
      <c r="B24" s="333"/>
      <c r="C24" s="333"/>
      <c r="D24" s="333"/>
      <c r="E24" s="333"/>
      <c r="F24" s="299"/>
      <c r="G24" s="299"/>
      <c r="H24" s="333"/>
      <c r="I24" s="333"/>
      <c r="J24" s="333"/>
      <c r="K24" s="333"/>
      <c r="L24" s="306">
        <v>811</v>
      </c>
      <c r="M24" s="196">
        <v>500</v>
      </c>
      <c r="N24" s="196">
        <v>440.2</v>
      </c>
      <c r="O24" s="196">
        <v>440.2</v>
      </c>
      <c r="P24" s="121">
        <f t="shared" si="1"/>
        <v>0.88039999999999996</v>
      </c>
      <c r="Q24" s="121">
        <f t="shared" si="0"/>
        <v>1</v>
      </c>
    </row>
    <row r="25" spans="1:17" ht="18" customHeight="1">
      <c r="A25" s="330" t="s">
        <v>17</v>
      </c>
      <c r="B25" s="330" t="s">
        <v>22</v>
      </c>
      <c r="C25" s="330" t="s">
        <v>20</v>
      </c>
      <c r="D25" s="334"/>
      <c r="E25" s="334"/>
      <c r="F25" s="331" t="s">
        <v>451</v>
      </c>
      <c r="G25" s="331" t="s">
        <v>16</v>
      </c>
      <c r="H25" s="330">
        <v>935</v>
      </c>
      <c r="I25" s="330" t="s">
        <v>28</v>
      </c>
      <c r="J25" s="330" t="s">
        <v>19</v>
      </c>
      <c r="K25" s="330" t="s">
        <v>212</v>
      </c>
      <c r="L25" s="96" t="s">
        <v>29</v>
      </c>
      <c r="M25" s="196">
        <v>1450</v>
      </c>
      <c r="N25" s="196">
        <v>1101.2</v>
      </c>
      <c r="O25" s="196">
        <v>1099.5999999999999</v>
      </c>
      <c r="P25" s="121">
        <f t="shared" si="1"/>
        <v>0.7583448275862068</v>
      </c>
      <c r="Q25" s="121">
        <f t="shared" si="0"/>
        <v>0.99854703959317093</v>
      </c>
    </row>
    <row r="26" spans="1:17" ht="18">
      <c r="A26" s="330"/>
      <c r="B26" s="330"/>
      <c r="C26" s="330"/>
      <c r="D26" s="334"/>
      <c r="E26" s="334"/>
      <c r="F26" s="331"/>
      <c r="G26" s="331"/>
      <c r="H26" s="330"/>
      <c r="I26" s="330"/>
      <c r="J26" s="330"/>
      <c r="K26" s="330"/>
      <c r="L26" s="96" t="s">
        <v>331</v>
      </c>
      <c r="M26" s="196">
        <v>1200</v>
      </c>
      <c r="N26" s="196">
        <v>530.1</v>
      </c>
      <c r="O26" s="196">
        <v>488.5</v>
      </c>
      <c r="P26" s="121">
        <f t="shared" si="1"/>
        <v>0.40708333333333335</v>
      </c>
      <c r="Q26" s="121">
        <f t="shared" si="0"/>
        <v>0.92152424070930006</v>
      </c>
    </row>
    <row r="27" spans="1:17" ht="18">
      <c r="A27" s="330"/>
      <c r="B27" s="330"/>
      <c r="C27" s="330"/>
      <c r="D27" s="334"/>
      <c r="E27" s="334"/>
      <c r="F27" s="331"/>
      <c r="G27" s="331"/>
      <c r="H27" s="330"/>
      <c r="I27" s="330"/>
      <c r="J27" s="330"/>
      <c r="K27" s="330"/>
      <c r="L27" s="96" t="s">
        <v>260</v>
      </c>
      <c r="M27" s="196">
        <v>1900</v>
      </c>
      <c r="N27" s="196">
        <v>2368.1999999999998</v>
      </c>
      <c r="O27" s="196">
        <v>2186.1</v>
      </c>
      <c r="P27" s="121">
        <f t="shared" si="1"/>
        <v>1.1505789473684209</v>
      </c>
      <c r="Q27" s="121">
        <f t="shared" si="0"/>
        <v>0.9231061565746137</v>
      </c>
    </row>
    <row r="28" spans="1:17" ht="18">
      <c r="A28" s="330" t="s">
        <v>17</v>
      </c>
      <c r="B28" s="330" t="s">
        <v>22</v>
      </c>
      <c r="C28" s="330" t="s">
        <v>17</v>
      </c>
      <c r="D28" s="334"/>
      <c r="E28" s="334"/>
      <c r="F28" s="331" t="s">
        <v>34</v>
      </c>
      <c r="G28" s="331" t="s">
        <v>16</v>
      </c>
      <c r="H28" s="330" t="s">
        <v>27</v>
      </c>
      <c r="I28" s="330" t="s">
        <v>28</v>
      </c>
      <c r="J28" s="330" t="s">
        <v>28</v>
      </c>
      <c r="K28" s="330" t="s">
        <v>215</v>
      </c>
      <c r="L28" s="307" t="s">
        <v>332</v>
      </c>
      <c r="M28" s="196">
        <v>799</v>
      </c>
      <c r="N28" s="196">
        <v>1028.5</v>
      </c>
      <c r="O28" s="196">
        <v>852.7</v>
      </c>
      <c r="P28" s="121">
        <f t="shared" si="1"/>
        <v>1.0672090112640802</v>
      </c>
      <c r="Q28" s="121">
        <f t="shared" si="0"/>
        <v>0.82907146329606229</v>
      </c>
    </row>
    <row r="29" spans="1:17" ht="18">
      <c r="A29" s="330"/>
      <c r="B29" s="330"/>
      <c r="C29" s="330"/>
      <c r="D29" s="334"/>
      <c r="E29" s="334"/>
      <c r="F29" s="331"/>
      <c r="G29" s="331"/>
      <c r="H29" s="330"/>
      <c r="I29" s="330"/>
      <c r="J29" s="330"/>
      <c r="K29" s="330"/>
      <c r="L29" s="307" t="s">
        <v>333</v>
      </c>
      <c r="M29" s="196">
        <v>238.3</v>
      </c>
      <c r="N29" s="196">
        <v>305</v>
      </c>
      <c r="O29" s="196">
        <v>252.2</v>
      </c>
      <c r="P29" s="121">
        <f t="shared" si="1"/>
        <v>1.058329836340747</v>
      </c>
      <c r="Q29" s="121">
        <f t="shared" si="0"/>
        <v>0.82688524590163925</v>
      </c>
    </row>
    <row r="30" spans="1:17" ht="17.399999999999999" customHeight="1">
      <c r="A30" s="330"/>
      <c r="B30" s="330"/>
      <c r="C30" s="330"/>
      <c r="D30" s="334"/>
      <c r="E30" s="334"/>
      <c r="F30" s="331"/>
      <c r="G30" s="331"/>
      <c r="H30" s="330"/>
      <c r="I30" s="330"/>
      <c r="J30" s="330"/>
      <c r="K30" s="330"/>
      <c r="L30" s="307" t="s">
        <v>29</v>
      </c>
      <c r="M30" s="196">
        <v>0</v>
      </c>
      <c r="N30" s="196">
        <v>34.4</v>
      </c>
      <c r="O30" s="196">
        <v>34.4</v>
      </c>
      <c r="P30" s="121"/>
      <c r="Q30" s="121">
        <f t="shared" si="0"/>
        <v>1</v>
      </c>
    </row>
    <row r="31" spans="1:17" ht="100.8">
      <c r="A31" s="96" t="s">
        <v>17</v>
      </c>
      <c r="B31" s="96" t="s">
        <v>22</v>
      </c>
      <c r="C31" s="96" t="s">
        <v>30</v>
      </c>
      <c r="D31" s="96"/>
      <c r="E31" s="96"/>
      <c r="F31" s="305" t="s">
        <v>36</v>
      </c>
      <c r="G31" s="305" t="s">
        <v>16</v>
      </c>
      <c r="H31" s="306">
        <v>935</v>
      </c>
      <c r="I31" s="96" t="s">
        <v>28</v>
      </c>
      <c r="J31" s="96" t="s">
        <v>19</v>
      </c>
      <c r="K31" s="96" t="s">
        <v>213</v>
      </c>
      <c r="L31" s="96" t="s">
        <v>29</v>
      </c>
      <c r="M31" s="196">
        <v>40</v>
      </c>
      <c r="N31" s="196">
        <v>0</v>
      </c>
      <c r="O31" s="196">
        <v>0</v>
      </c>
      <c r="P31" s="121">
        <f t="shared" si="1"/>
        <v>0</v>
      </c>
      <c r="Q31" s="121"/>
    </row>
    <row r="32" spans="1:17" ht="67.2">
      <c r="A32" s="96" t="s">
        <v>17</v>
      </c>
      <c r="B32" s="96" t="s">
        <v>22</v>
      </c>
      <c r="C32" s="96" t="s">
        <v>122</v>
      </c>
      <c r="D32" s="96"/>
      <c r="E32" s="96"/>
      <c r="F32" s="305" t="s">
        <v>452</v>
      </c>
      <c r="G32" s="305" t="s">
        <v>16</v>
      </c>
      <c r="H32" s="306">
        <v>935</v>
      </c>
      <c r="I32" s="96" t="s">
        <v>28</v>
      </c>
      <c r="J32" s="96" t="s">
        <v>19</v>
      </c>
      <c r="K32" s="96" t="s">
        <v>214</v>
      </c>
      <c r="L32" s="96" t="s">
        <v>29</v>
      </c>
      <c r="M32" s="196">
        <v>400</v>
      </c>
      <c r="N32" s="196">
        <v>354</v>
      </c>
      <c r="O32" s="196">
        <v>354</v>
      </c>
      <c r="P32" s="121">
        <f t="shared" si="1"/>
        <v>0.88500000000000001</v>
      </c>
      <c r="Q32" s="121">
        <f t="shared" si="0"/>
        <v>1</v>
      </c>
    </row>
    <row r="33" spans="1:17" ht="17.399999999999999">
      <c r="A33" s="300" t="s">
        <v>17</v>
      </c>
      <c r="B33" s="300" t="s">
        <v>25</v>
      </c>
      <c r="C33" s="300"/>
      <c r="D33" s="300"/>
      <c r="E33" s="300"/>
      <c r="F33" s="289" t="s">
        <v>37</v>
      </c>
      <c r="G33" s="290" t="s">
        <v>15</v>
      </c>
      <c r="H33" s="335"/>
      <c r="I33" s="335"/>
      <c r="J33" s="335"/>
      <c r="K33" s="335"/>
      <c r="L33" s="335"/>
      <c r="M33" s="304">
        <f>SUM(M36:M68)</f>
        <v>239701</v>
      </c>
      <c r="N33" s="304">
        <f>SUM(N36:N68)</f>
        <v>242021.27700000003</v>
      </c>
      <c r="O33" s="304">
        <f>SUM(O36:O68)</f>
        <v>241156.90000000002</v>
      </c>
      <c r="P33" s="120">
        <f t="shared" si="1"/>
        <v>1.0060738169636338</v>
      </c>
      <c r="Q33" s="120">
        <f t="shared" si="0"/>
        <v>0.9964285082257458</v>
      </c>
    </row>
    <row r="34" spans="1:17" ht="58.95" customHeight="1">
      <c r="A34" s="300"/>
      <c r="B34" s="300"/>
      <c r="C34" s="300"/>
      <c r="D34" s="300"/>
      <c r="E34" s="300"/>
      <c r="F34" s="289"/>
      <c r="G34" s="294" t="s">
        <v>16</v>
      </c>
      <c r="H34" s="336"/>
      <c r="I34" s="336"/>
      <c r="J34" s="336"/>
      <c r="K34" s="337"/>
      <c r="L34" s="336"/>
      <c r="M34" s="338">
        <f>M33-1000</f>
        <v>238701</v>
      </c>
      <c r="N34" s="338">
        <f>SUM((N36:N48),(N53:N55))</f>
        <v>232358.73700000002</v>
      </c>
      <c r="O34" s="338">
        <f>SUM((O36:O48),(O53:O55))</f>
        <v>231592.2</v>
      </c>
      <c r="P34" s="120">
        <f t="shared" si="1"/>
        <v>0.9702188093053653</v>
      </c>
      <c r="Q34" s="120">
        <f t="shared" si="0"/>
        <v>0.99670106228886923</v>
      </c>
    </row>
    <row r="35" spans="1:17" ht="33.6">
      <c r="A35" s="300"/>
      <c r="B35" s="300"/>
      <c r="C35" s="300"/>
      <c r="D35" s="300"/>
      <c r="E35" s="300"/>
      <c r="F35" s="294"/>
      <c r="G35" s="297" t="s">
        <v>474</v>
      </c>
      <c r="H35" s="336"/>
      <c r="I35" s="336"/>
      <c r="J35" s="336"/>
      <c r="K35" s="337"/>
      <c r="L35" s="336"/>
      <c r="M35" s="338">
        <f>M49+M50+M52+M66+M67+M68+M51</f>
        <v>1000</v>
      </c>
      <c r="N35" s="338">
        <f>N49+N50+N52+N66+N67+N68</f>
        <v>9662.5400000000009</v>
      </c>
      <c r="O35" s="338">
        <f>O49+O50+O52+O66+O67+O68</f>
        <v>9564.7000000000007</v>
      </c>
      <c r="P35" s="120">
        <f t="shared" si="1"/>
        <v>9.5647000000000002</v>
      </c>
      <c r="Q35" s="120">
        <f t="shared" si="0"/>
        <v>0.98987429806241423</v>
      </c>
    </row>
    <row r="36" spans="1:17" ht="48" customHeight="1">
      <c r="A36" s="96" t="s">
        <v>17</v>
      </c>
      <c r="B36" s="96" t="s">
        <v>25</v>
      </c>
      <c r="C36" s="96" t="s">
        <v>19</v>
      </c>
      <c r="D36" s="96"/>
      <c r="E36" s="96"/>
      <c r="F36" s="305" t="s">
        <v>67</v>
      </c>
      <c r="G36" s="305" t="s">
        <v>16</v>
      </c>
      <c r="H36" s="306">
        <v>935</v>
      </c>
      <c r="I36" s="96" t="s">
        <v>28</v>
      </c>
      <c r="J36" s="96" t="s">
        <v>21</v>
      </c>
      <c r="K36" s="96" t="s">
        <v>453</v>
      </c>
      <c r="L36" s="291">
        <v>244</v>
      </c>
      <c r="M36" s="196"/>
      <c r="N36" s="196"/>
      <c r="O36" s="103"/>
      <c r="P36" s="121"/>
      <c r="Q36" s="121"/>
    </row>
    <row r="37" spans="1:17" ht="34.799999999999997" customHeight="1">
      <c r="A37" s="330" t="s">
        <v>17</v>
      </c>
      <c r="B37" s="330" t="s">
        <v>25</v>
      </c>
      <c r="C37" s="330" t="s">
        <v>19</v>
      </c>
      <c r="D37" s="330" t="s">
        <v>25</v>
      </c>
      <c r="E37" s="330"/>
      <c r="F37" s="331" t="s">
        <v>454</v>
      </c>
      <c r="G37" s="331" t="s">
        <v>16</v>
      </c>
      <c r="H37" s="332">
        <v>935</v>
      </c>
      <c r="I37" s="330" t="s">
        <v>28</v>
      </c>
      <c r="J37" s="330" t="s">
        <v>21</v>
      </c>
      <c r="K37" s="96" t="s">
        <v>477</v>
      </c>
      <c r="L37" s="339">
        <v>414</v>
      </c>
      <c r="M37" s="196">
        <v>0</v>
      </c>
      <c r="N37" s="196">
        <v>9999</v>
      </c>
      <c r="O37" s="196">
        <v>9904.2000000000007</v>
      </c>
      <c r="P37" s="121"/>
      <c r="Q37" s="121">
        <f t="shared" si="0"/>
        <v>0.99051905190519063</v>
      </c>
    </row>
    <row r="38" spans="1:17" ht="53.4" customHeight="1">
      <c r="A38" s="333"/>
      <c r="B38" s="333"/>
      <c r="C38" s="333"/>
      <c r="D38" s="333"/>
      <c r="E38" s="333"/>
      <c r="F38" s="299"/>
      <c r="G38" s="299"/>
      <c r="H38" s="333"/>
      <c r="I38" s="333"/>
      <c r="J38" s="333"/>
      <c r="K38" s="96" t="s">
        <v>478</v>
      </c>
      <c r="L38" s="340"/>
      <c r="M38" s="196">
        <v>0</v>
      </c>
      <c r="N38" s="196">
        <v>1</v>
      </c>
      <c r="O38" s="196">
        <v>1</v>
      </c>
      <c r="P38" s="121"/>
      <c r="Q38" s="121">
        <f t="shared" si="0"/>
        <v>1</v>
      </c>
    </row>
    <row r="39" spans="1:17" ht="18" customHeight="1">
      <c r="A39" s="330" t="s">
        <v>17</v>
      </c>
      <c r="B39" s="330" t="s">
        <v>25</v>
      </c>
      <c r="C39" s="330" t="s">
        <v>21</v>
      </c>
      <c r="D39" s="333"/>
      <c r="E39" s="333"/>
      <c r="F39" s="331" t="s">
        <v>68</v>
      </c>
      <c r="G39" s="331" t="s">
        <v>16</v>
      </c>
      <c r="H39" s="332">
        <v>935</v>
      </c>
      <c r="I39" s="330" t="s">
        <v>28</v>
      </c>
      <c r="J39" s="330" t="s">
        <v>21</v>
      </c>
      <c r="K39" s="96" t="s">
        <v>334</v>
      </c>
      <c r="L39" s="291">
        <v>243</v>
      </c>
      <c r="M39" s="196">
        <v>11502</v>
      </c>
      <c r="N39" s="196">
        <v>5541</v>
      </c>
      <c r="O39" s="196">
        <v>5349</v>
      </c>
      <c r="P39" s="121">
        <f t="shared" si="1"/>
        <v>0.46504955659885239</v>
      </c>
      <c r="Q39" s="121">
        <f t="shared" si="0"/>
        <v>0.96534921494315107</v>
      </c>
    </row>
    <row r="40" spans="1:17" ht="18">
      <c r="A40" s="330"/>
      <c r="B40" s="330"/>
      <c r="C40" s="330"/>
      <c r="D40" s="333"/>
      <c r="E40" s="333"/>
      <c r="F40" s="331"/>
      <c r="G40" s="331"/>
      <c r="H40" s="332"/>
      <c r="I40" s="330"/>
      <c r="J40" s="330"/>
      <c r="K40" s="96" t="s">
        <v>334</v>
      </c>
      <c r="L40" s="341">
        <v>811</v>
      </c>
      <c r="M40" s="196"/>
      <c r="N40" s="196">
        <v>6153</v>
      </c>
      <c r="O40" s="196">
        <v>6153</v>
      </c>
      <c r="P40" s="121"/>
      <c r="Q40" s="121">
        <f t="shared" si="0"/>
        <v>1</v>
      </c>
    </row>
    <row r="41" spans="1:17" ht="18">
      <c r="A41" s="330"/>
      <c r="B41" s="330"/>
      <c r="C41" s="330"/>
      <c r="D41" s="333"/>
      <c r="E41" s="333"/>
      <c r="F41" s="331"/>
      <c r="G41" s="331"/>
      <c r="H41" s="332"/>
      <c r="I41" s="330"/>
      <c r="J41" s="330"/>
      <c r="K41" s="96" t="s">
        <v>335</v>
      </c>
      <c r="L41" s="291">
        <v>243</v>
      </c>
      <c r="M41" s="196"/>
      <c r="N41" s="196">
        <v>0.53700000000000003</v>
      </c>
      <c r="O41" s="196">
        <v>0.5</v>
      </c>
      <c r="P41" s="121"/>
      <c r="Q41" s="121">
        <f t="shared" si="0"/>
        <v>0.93109869646182486</v>
      </c>
    </row>
    <row r="42" spans="1:17" ht="18" hidden="1" customHeight="1">
      <c r="A42" s="330" t="s">
        <v>17</v>
      </c>
      <c r="B42" s="330" t="s">
        <v>25</v>
      </c>
      <c r="C42" s="330" t="s">
        <v>38</v>
      </c>
      <c r="D42" s="330"/>
      <c r="E42" s="330"/>
      <c r="F42" s="331" t="s">
        <v>455</v>
      </c>
      <c r="G42" s="331" t="s">
        <v>16</v>
      </c>
      <c r="H42" s="306">
        <v>935</v>
      </c>
      <c r="I42" s="96" t="s">
        <v>28</v>
      </c>
      <c r="J42" s="96" t="s">
        <v>21</v>
      </c>
      <c r="K42" s="96"/>
      <c r="L42" s="291"/>
      <c r="M42" s="196"/>
      <c r="N42" s="196"/>
      <c r="O42" s="196"/>
      <c r="P42" s="121" t="e">
        <f t="shared" si="1"/>
        <v>#DIV/0!</v>
      </c>
      <c r="Q42" s="121" t="e">
        <f t="shared" si="0"/>
        <v>#DIV/0!</v>
      </c>
    </row>
    <row r="43" spans="1:17" ht="18" hidden="1" customHeight="1">
      <c r="A43" s="333"/>
      <c r="B43" s="333"/>
      <c r="C43" s="333"/>
      <c r="D43" s="333"/>
      <c r="E43" s="333"/>
      <c r="F43" s="299"/>
      <c r="G43" s="299"/>
      <c r="H43" s="332">
        <v>935</v>
      </c>
      <c r="I43" s="330" t="s">
        <v>28</v>
      </c>
      <c r="J43" s="330" t="s">
        <v>21</v>
      </c>
      <c r="K43" s="96"/>
      <c r="L43" s="288"/>
      <c r="M43" s="196"/>
      <c r="N43" s="196"/>
      <c r="O43" s="196"/>
      <c r="P43" s="121" t="e">
        <f t="shared" si="1"/>
        <v>#DIV/0!</v>
      </c>
      <c r="Q43" s="121" t="e">
        <f t="shared" si="0"/>
        <v>#DIV/0!</v>
      </c>
    </row>
    <row r="44" spans="1:17" ht="18" hidden="1" customHeight="1">
      <c r="A44" s="333"/>
      <c r="B44" s="333"/>
      <c r="C44" s="333"/>
      <c r="D44" s="333"/>
      <c r="E44" s="333"/>
      <c r="F44" s="299"/>
      <c r="G44" s="299"/>
      <c r="H44" s="332"/>
      <c r="I44" s="330"/>
      <c r="J44" s="330"/>
      <c r="K44" s="96"/>
      <c r="L44" s="298"/>
      <c r="M44" s="196"/>
      <c r="N44" s="196"/>
      <c r="O44" s="196"/>
      <c r="P44" s="121" t="e">
        <f t="shared" si="1"/>
        <v>#DIV/0!</v>
      </c>
      <c r="Q44" s="121" t="e">
        <f t="shared" si="0"/>
        <v>#DIV/0!</v>
      </c>
    </row>
    <row r="45" spans="1:17" ht="18" hidden="1" customHeight="1">
      <c r="A45" s="333"/>
      <c r="B45" s="333"/>
      <c r="C45" s="333"/>
      <c r="D45" s="333"/>
      <c r="E45" s="333"/>
      <c r="F45" s="299"/>
      <c r="G45" s="299"/>
      <c r="H45" s="333"/>
      <c r="I45" s="333"/>
      <c r="J45" s="333"/>
      <c r="K45" s="96"/>
      <c r="L45" s="291"/>
      <c r="M45" s="196"/>
      <c r="N45" s="196"/>
      <c r="O45" s="196"/>
      <c r="P45" s="121" t="e">
        <f t="shared" si="1"/>
        <v>#DIV/0!</v>
      </c>
      <c r="Q45" s="121" t="e">
        <f t="shared" si="0"/>
        <v>#DIV/0!</v>
      </c>
    </row>
    <row r="46" spans="1:17" ht="33.6" hidden="1" customHeight="1">
      <c r="A46" s="96" t="s">
        <v>17</v>
      </c>
      <c r="B46" s="96" t="s">
        <v>25</v>
      </c>
      <c r="C46" s="96" t="s">
        <v>20</v>
      </c>
      <c r="D46" s="96"/>
      <c r="E46" s="96"/>
      <c r="F46" s="305" t="s">
        <v>264</v>
      </c>
      <c r="G46" s="305" t="s">
        <v>16</v>
      </c>
      <c r="H46" s="306">
        <v>935</v>
      </c>
      <c r="I46" s="96" t="s">
        <v>28</v>
      </c>
      <c r="J46" s="96" t="s">
        <v>21</v>
      </c>
      <c r="K46" s="96"/>
      <c r="L46" s="291"/>
      <c r="M46" s="196"/>
      <c r="N46" s="196"/>
      <c r="O46" s="196"/>
      <c r="P46" s="121" t="e">
        <f t="shared" si="1"/>
        <v>#DIV/0!</v>
      </c>
      <c r="Q46" s="121" t="e">
        <f t="shared" si="0"/>
        <v>#DIV/0!</v>
      </c>
    </row>
    <row r="47" spans="1:17" ht="33.6">
      <c r="A47" s="96" t="s">
        <v>17</v>
      </c>
      <c r="B47" s="96" t="s">
        <v>25</v>
      </c>
      <c r="C47" s="96" t="s">
        <v>28</v>
      </c>
      <c r="D47" s="96"/>
      <c r="E47" s="96"/>
      <c r="F47" s="305" t="s">
        <v>69</v>
      </c>
      <c r="G47" s="305" t="s">
        <v>16</v>
      </c>
      <c r="H47" s="306">
        <v>935</v>
      </c>
      <c r="I47" s="96" t="s">
        <v>28</v>
      </c>
      <c r="J47" s="96" t="s">
        <v>21</v>
      </c>
      <c r="K47" s="96" t="s">
        <v>456</v>
      </c>
      <c r="L47" s="291">
        <v>414</v>
      </c>
      <c r="M47" s="196">
        <v>215000</v>
      </c>
      <c r="N47" s="196">
        <v>179006.2</v>
      </c>
      <c r="O47" s="196">
        <v>178998.3</v>
      </c>
      <c r="P47" s="121">
        <f t="shared" si="1"/>
        <v>0.83255023255813954</v>
      </c>
      <c r="Q47" s="121">
        <f t="shared" si="0"/>
        <v>0.99995586745040099</v>
      </c>
    </row>
    <row r="48" spans="1:17" ht="76.95" customHeight="1">
      <c r="A48" s="330" t="s">
        <v>17</v>
      </c>
      <c r="B48" s="330" t="s">
        <v>25</v>
      </c>
      <c r="C48" s="330" t="s">
        <v>24</v>
      </c>
      <c r="D48" s="330"/>
      <c r="E48" s="330"/>
      <c r="F48" s="331" t="s">
        <v>70</v>
      </c>
      <c r="G48" s="305" t="s">
        <v>336</v>
      </c>
      <c r="H48" s="306">
        <v>935</v>
      </c>
      <c r="I48" s="96" t="s">
        <v>28</v>
      </c>
      <c r="J48" s="96" t="s">
        <v>21</v>
      </c>
      <c r="K48" s="96" t="s">
        <v>216</v>
      </c>
      <c r="L48" s="291">
        <v>244</v>
      </c>
      <c r="M48" s="196">
        <v>1000</v>
      </c>
      <c r="N48" s="196">
        <v>1000</v>
      </c>
      <c r="O48" s="196">
        <v>607</v>
      </c>
      <c r="P48" s="121">
        <f t="shared" si="1"/>
        <v>0.60699999999999998</v>
      </c>
      <c r="Q48" s="121">
        <f t="shared" si="0"/>
        <v>0.60699999999999998</v>
      </c>
    </row>
    <row r="49" spans="1:17" ht="18" customHeight="1">
      <c r="A49" s="330"/>
      <c r="B49" s="330"/>
      <c r="C49" s="330"/>
      <c r="D49" s="330"/>
      <c r="E49" s="330"/>
      <c r="F49" s="331"/>
      <c r="G49" s="342" t="s">
        <v>474</v>
      </c>
      <c r="H49" s="291">
        <v>935</v>
      </c>
      <c r="I49" s="291" t="s">
        <v>28</v>
      </c>
      <c r="J49" s="291" t="s">
        <v>21</v>
      </c>
      <c r="K49" s="96" t="s">
        <v>261</v>
      </c>
      <c r="L49" s="291">
        <v>243</v>
      </c>
      <c r="M49" s="196"/>
      <c r="N49" s="196">
        <v>9469.0400000000009</v>
      </c>
      <c r="O49" s="196">
        <v>9469</v>
      </c>
      <c r="P49" s="121"/>
      <c r="Q49" s="121">
        <f t="shared" si="0"/>
        <v>0.99999577570693532</v>
      </c>
    </row>
    <row r="50" spans="1:17" ht="18">
      <c r="A50" s="330"/>
      <c r="B50" s="330"/>
      <c r="C50" s="330"/>
      <c r="D50" s="330"/>
      <c r="E50" s="330"/>
      <c r="F50" s="331"/>
      <c r="G50" s="342"/>
      <c r="H50" s="291">
        <v>935</v>
      </c>
      <c r="I50" s="291" t="s">
        <v>28</v>
      </c>
      <c r="J50" s="291" t="s">
        <v>21</v>
      </c>
      <c r="K50" s="96" t="s">
        <v>216</v>
      </c>
      <c r="L50" s="291">
        <v>243</v>
      </c>
      <c r="M50" s="196">
        <v>0</v>
      </c>
      <c r="N50" s="196">
        <v>95.7</v>
      </c>
      <c r="O50" s="196">
        <v>0</v>
      </c>
      <c r="P50" s="121"/>
      <c r="Q50" s="121">
        <f t="shared" si="0"/>
        <v>0</v>
      </c>
    </row>
    <row r="51" spans="1:17" ht="18">
      <c r="A51" s="330"/>
      <c r="B51" s="330"/>
      <c r="C51" s="330"/>
      <c r="D51" s="330"/>
      <c r="E51" s="330"/>
      <c r="F51" s="331"/>
      <c r="G51" s="342"/>
      <c r="H51" s="291">
        <v>935</v>
      </c>
      <c r="I51" s="307" t="s">
        <v>28</v>
      </c>
      <c r="J51" s="307" t="s">
        <v>21</v>
      </c>
      <c r="K51" s="96" t="s">
        <v>216</v>
      </c>
      <c r="L51" s="307" t="s">
        <v>163</v>
      </c>
      <c r="M51" s="196">
        <v>1000</v>
      </c>
      <c r="N51" s="196"/>
      <c r="O51" s="196">
        <v>0</v>
      </c>
      <c r="P51" s="121">
        <f t="shared" si="1"/>
        <v>0</v>
      </c>
      <c r="Q51" s="121"/>
    </row>
    <row r="52" spans="1:17" ht="18">
      <c r="A52" s="330"/>
      <c r="B52" s="330"/>
      <c r="C52" s="330"/>
      <c r="D52" s="330"/>
      <c r="E52" s="330"/>
      <c r="F52" s="331"/>
      <c r="G52" s="342"/>
      <c r="H52" s="291">
        <v>935</v>
      </c>
      <c r="I52" s="307" t="s">
        <v>28</v>
      </c>
      <c r="J52" s="307" t="s">
        <v>21</v>
      </c>
      <c r="K52" s="96" t="s">
        <v>479</v>
      </c>
      <c r="L52" s="307" t="s">
        <v>331</v>
      </c>
      <c r="M52" s="196"/>
      <c r="N52" s="196">
        <v>97.8</v>
      </c>
      <c r="O52" s="196">
        <v>95.7</v>
      </c>
      <c r="P52" s="121"/>
      <c r="Q52" s="121">
        <f t="shared" si="0"/>
        <v>0.9785276073619632</v>
      </c>
    </row>
    <row r="53" spans="1:17" ht="18">
      <c r="A53" s="330" t="s">
        <v>17</v>
      </c>
      <c r="B53" s="330" t="s">
        <v>25</v>
      </c>
      <c r="C53" s="330" t="s">
        <v>17</v>
      </c>
      <c r="D53" s="330"/>
      <c r="E53" s="330"/>
      <c r="F53" s="331" t="s">
        <v>72</v>
      </c>
      <c r="G53" s="288" t="s">
        <v>16</v>
      </c>
      <c r="H53" s="332">
        <v>935</v>
      </c>
      <c r="I53" s="330" t="s">
        <v>28</v>
      </c>
      <c r="J53" s="330" t="s">
        <v>21</v>
      </c>
      <c r="K53" s="96" t="s">
        <v>217</v>
      </c>
      <c r="L53" s="291">
        <v>243</v>
      </c>
      <c r="M53" s="196">
        <v>11099</v>
      </c>
      <c r="N53" s="196">
        <v>30249</v>
      </c>
      <c r="O53" s="196">
        <v>30175.5</v>
      </c>
      <c r="P53" s="121">
        <f t="shared" si="1"/>
        <v>2.7187584467069104</v>
      </c>
      <c r="Q53" s="121">
        <f t="shared" si="0"/>
        <v>0.99757016760884654</v>
      </c>
    </row>
    <row r="54" spans="1:17" ht="18">
      <c r="A54" s="330"/>
      <c r="B54" s="330"/>
      <c r="C54" s="330"/>
      <c r="D54" s="330"/>
      <c r="E54" s="330"/>
      <c r="F54" s="331"/>
      <c r="G54" s="288"/>
      <c r="H54" s="332"/>
      <c r="I54" s="330"/>
      <c r="J54" s="330"/>
      <c r="K54" s="96" t="s">
        <v>248</v>
      </c>
      <c r="L54" s="291">
        <v>244</v>
      </c>
      <c r="M54" s="196">
        <v>50</v>
      </c>
      <c r="N54" s="196">
        <v>400</v>
      </c>
      <c r="O54" s="196">
        <v>400</v>
      </c>
      <c r="P54" s="121">
        <f t="shared" si="1"/>
        <v>8</v>
      </c>
      <c r="Q54" s="121">
        <f t="shared" si="0"/>
        <v>1</v>
      </c>
    </row>
    <row r="55" spans="1:17" ht="18">
      <c r="A55" s="330"/>
      <c r="B55" s="330"/>
      <c r="C55" s="330"/>
      <c r="D55" s="330"/>
      <c r="E55" s="330"/>
      <c r="F55" s="331"/>
      <c r="G55" s="288"/>
      <c r="H55" s="332"/>
      <c r="I55" s="330"/>
      <c r="J55" s="330"/>
      <c r="K55" s="96" t="s">
        <v>218</v>
      </c>
      <c r="L55" s="291">
        <v>243</v>
      </c>
      <c r="M55" s="196">
        <v>50</v>
      </c>
      <c r="N55" s="196">
        <v>9</v>
      </c>
      <c r="O55" s="196">
        <v>3.7</v>
      </c>
      <c r="P55" s="121">
        <f t="shared" si="1"/>
        <v>7.400000000000001E-2</v>
      </c>
      <c r="Q55" s="121">
        <f t="shared" si="0"/>
        <v>0.41111111111111115</v>
      </c>
    </row>
    <row r="56" spans="1:17" ht="18" hidden="1" customHeight="1">
      <c r="A56" s="330" t="s">
        <v>17</v>
      </c>
      <c r="B56" s="330" t="s">
        <v>25</v>
      </c>
      <c r="C56" s="330" t="s">
        <v>30</v>
      </c>
      <c r="D56" s="333"/>
      <c r="E56" s="333"/>
      <c r="F56" s="331" t="s">
        <v>457</v>
      </c>
      <c r="G56" s="331" t="s">
        <v>16</v>
      </c>
      <c r="H56" s="332">
        <v>935</v>
      </c>
      <c r="I56" s="330" t="s">
        <v>28</v>
      </c>
      <c r="J56" s="330" t="s">
        <v>21</v>
      </c>
      <c r="K56" s="96"/>
      <c r="L56" s="291"/>
      <c r="M56" s="196"/>
      <c r="N56" s="196"/>
      <c r="O56" s="103"/>
      <c r="P56" s="121" t="e">
        <f t="shared" si="1"/>
        <v>#DIV/0!</v>
      </c>
      <c r="Q56" s="121" t="e">
        <f t="shared" si="0"/>
        <v>#DIV/0!</v>
      </c>
    </row>
    <row r="57" spans="1:17" ht="18" hidden="1" customHeight="1">
      <c r="A57" s="333"/>
      <c r="B57" s="333"/>
      <c r="C57" s="333"/>
      <c r="D57" s="333"/>
      <c r="E57" s="333"/>
      <c r="F57" s="299"/>
      <c r="G57" s="299"/>
      <c r="H57" s="333"/>
      <c r="I57" s="333"/>
      <c r="J57" s="333"/>
      <c r="K57" s="96"/>
      <c r="L57" s="291"/>
      <c r="M57" s="196"/>
      <c r="N57" s="196"/>
      <c r="O57" s="103"/>
      <c r="P57" s="121" t="e">
        <f t="shared" si="1"/>
        <v>#DIV/0!</v>
      </c>
      <c r="Q57" s="121" t="e">
        <f t="shared" si="0"/>
        <v>#DIV/0!</v>
      </c>
    </row>
    <row r="58" spans="1:17" ht="18" hidden="1" customHeight="1">
      <c r="A58" s="333"/>
      <c r="B58" s="333"/>
      <c r="C58" s="333"/>
      <c r="D58" s="333"/>
      <c r="E58" s="333"/>
      <c r="F58" s="299"/>
      <c r="G58" s="299"/>
      <c r="H58" s="333"/>
      <c r="I58" s="333"/>
      <c r="J58" s="333"/>
      <c r="K58" s="96"/>
      <c r="L58" s="291"/>
      <c r="M58" s="196"/>
      <c r="N58" s="196"/>
      <c r="O58" s="103"/>
      <c r="P58" s="121" t="e">
        <f t="shared" si="1"/>
        <v>#DIV/0!</v>
      </c>
      <c r="Q58" s="121" t="e">
        <f t="shared" si="0"/>
        <v>#DIV/0!</v>
      </c>
    </row>
    <row r="59" spans="1:17" ht="18" hidden="1" customHeight="1">
      <c r="A59" s="330" t="s">
        <v>17</v>
      </c>
      <c r="B59" s="330" t="s">
        <v>25</v>
      </c>
      <c r="C59" s="330" t="s">
        <v>120</v>
      </c>
      <c r="D59" s="333"/>
      <c r="E59" s="333"/>
      <c r="F59" s="331" t="s">
        <v>75</v>
      </c>
      <c r="G59" s="331" t="s">
        <v>16</v>
      </c>
      <c r="H59" s="332">
        <v>935</v>
      </c>
      <c r="I59" s="330" t="s">
        <v>28</v>
      </c>
      <c r="J59" s="330" t="s">
        <v>21</v>
      </c>
      <c r="K59" s="96"/>
      <c r="L59" s="291"/>
      <c r="M59" s="196"/>
      <c r="N59" s="196"/>
      <c r="O59" s="103"/>
      <c r="P59" s="121" t="e">
        <f t="shared" si="1"/>
        <v>#DIV/0!</v>
      </c>
      <c r="Q59" s="121" t="e">
        <f t="shared" si="0"/>
        <v>#DIV/0!</v>
      </c>
    </row>
    <row r="60" spans="1:17" ht="18" hidden="1" customHeight="1">
      <c r="A60" s="330"/>
      <c r="B60" s="330"/>
      <c r="C60" s="330"/>
      <c r="D60" s="333"/>
      <c r="E60" s="333"/>
      <c r="F60" s="331"/>
      <c r="G60" s="331"/>
      <c r="H60" s="332"/>
      <c r="I60" s="330"/>
      <c r="J60" s="330"/>
      <c r="K60" s="96"/>
      <c r="L60" s="291"/>
      <c r="M60" s="196"/>
      <c r="N60" s="196"/>
      <c r="O60" s="103"/>
      <c r="P60" s="121" t="e">
        <f t="shared" si="1"/>
        <v>#DIV/0!</v>
      </c>
      <c r="Q60" s="121" t="e">
        <f t="shared" si="0"/>
        <v>#DIV/0!</v>
      </c>
    </row>
    <row r="61" spans="1:17" ht="18" hidden="1" customHeight="1">
      <c r="A61" s="330" t="s">
        <v>17</v>
      </c>
      <c r="B61" s="330" t="s">
        <v>25</v>
      </c>
      <c r="C61" s="330" t="s">
        <v>33</v>
      </c>
      <c r="D61" s="330"/>
      <c r="E61" s="333"/>
      <c r="F61" s="331" t="s">
        <v>219</v>
      </c>
      <c r="G61" s="288" t="s">
        <v>16</v>
      </c>
      <c r="H61" s="330">
        <v>935</v>
      </c>
      <c r="I61" s="330" t="s">
        <v>28</v>
      </c>
      <c r="J61" s="330" t="s">
        <v>21</v>
      </c>
      <c r="K61" s="96"/>
      <c r="L61" s="288"/>
      <c r="M61" s="196"/>
      <c r="N61" s="196"/>
      <c r="O61" s="103"/>
      <c r="P61" s="121" t="e">
        <f t="shared" si="1"/>
        <v>#DIV/0!</v>
      </c>
      <c r="Q61" s="121" t="e">
        <f t="shared" si="0"/>
        <v>#DIV/0!</v>
      </c>
    </row>
    <row r="62" spans="1:17" ht="18" hidden="1" customHeight="1">
      <c r="A62" s="330"/>
      <c r="B62" s="330"/>
      <c r="C62" s="330"/>
      <c r="D62" s="330"/>
      <c r="E62" s="333"/>
      <c r="F62" s="331"/>
      <c r="G62" s="288"/>
      <c r="H62" s="330"/>
      <c r="I62" s="330"/>
      <c r="J62" s="330"/>
      <c r="K62" s="96"/>
      <c r="L62" s="298"/>
      <c r="M62" s="196"/>
      <c r="N62" s="196"/>
      <c r="O62" s="103"/>
      <c r="P62" s="121" t="e">
        <f t="shared" si="1"/>
        <v>#DIV/0!</v>
      </c>
      <c r="Q62" s="121" t="e">
        <f t="shared" si="0"/>
        <v>#DIV/0!</v>
      </c>
    </row>
    <row r="63" spans="1:17" ht="18" hidden="1" customHeight="1">
      <c r="A63" s="330"/>
      <c r="B63" s="330"/>
      <c r="C63" s="330"/>
      <c r="D63" s="330"/>
      <c r="E63" s="333"/>
      <c r="F63" s="331"/>
      <c r="G63" s="288"/>
      <c r="H63" s="330"/>
      <c r="I63" s="330"/>
      <c r="J63" s="330"/>
      <c r="K63" s="96"/>
      <c r="L63" s="298"/>
      <c r="M63" s="196"/>
      <c r="N63" s="196"/>
      <c r="O63" s="103"/>
      <c r="P63" s="121" t="e">
        <f t="shared" si="1"/>
        <v>#DIV/0!</v>
      </c>
      <c r="Q63" s="121" t="e">
        <f t="shared" si="0"/>
        <v>#DIV/0!</v>
      </c>
    </row>
    <row r="64" spans="1:17" ht="18" hidden="1" customHeight="1">
      <c r="A64" s="330"/>
      <c r="B64" s="330"/>
      <c r="C64" s="330"/>
      <c r="D64" s="330"/>
      <c r="E64" s="333"/>
      <c r="F64" s="331"/>
      <c r="G64" s="288"/>
      <c r="H64" s="330"/>
      <c r="I64" s="330"/>
      <c r="J64" s="330"/>
      <c r="K64" s="96"/>
      <c r="L64" s="298"/>
      <c r="M64" s="196"/>
      <c r="N64" s="196"/>
      <c r="O64" s="103"/>
      <c r="P64" s="121" t="e">
        <f t="shared" si="1"/>
        <v>#DIV/0!</v>
      </c>
      <c r="Q64" s="121" t="e">
        <f t="shared" si="0"/>
        <v>#DIV/0!</v>
      </c>
    </row>
    <row r="65" spans="1:17" ht="17.399999999999999" hidden="1" customHeight="1">
      <c r="A65" s="330"/>
      <c r="B65" s="330"/>
      <c r="C65" s="330"/>
      <c r="D65" s="330"/>
      <c r="E65" s="333"/>
      <c r="F65" s="331"/>
      <c r="G65" s="288"/>
      <c r="H65" s="330"/>
      <c r="I65" s="330"/>
      <c r="J65" s="330"/>
      <c r="K65" s="96"/>
      <c r="L65" s="298"/>
      <c r="M65" s="196"/>
      <c r="N65" s="196"/>
      <c r="O65" s="103"/>
      <c r="P65" s="121" t="e">
        <f t="shared" si="1"/>
        <v>#DIV/0!</v>
      </c>
      <c r="Q65" s="121" t="e">
        <f t="shared" si="0"/>
        <v>#DIV/0!</v>
      </c>
    </row>
    <row r="66" spans="1:17" ht="18" hidden="1" customHeight="1">
      <c r="A66" s="330"/>
      <c r="B66" s="330"/>
      <c r="C66" s="330"/>
      <c r="D66" s="330"/>
      <c r="E66" s="333"/>
      <c r="F66" s="331"/>
      <c r="G66" s="288"/>
      <c r="H66" s="330"/>
      <c r="I66" s="330"/>
      <c r="J66" s="330"/>
      <c r="K66" s="96"/>
      <c r="L66" s="298"/>
      <c r="M66" s="343"/>
      <c r="N66" s="196"/>
      <c r="O66" s="103"/>
      <c r="P66" s="121" t="e">
        <f t="shared" si="1"/>
        <v>#DIV/0!</v>
      </c>
      <c r="Q66" s="121" t="e">
        <f t="shared" si="0"/>
        <v>#DIV/0!</v>
      </c>
    </row>
    <row r="67" spans="1:17" ht="18" hidden="1" customHeight="1">
      <c r="A67" s="330"/>
      <c r="B67" s="330"/>
      <c r="C67" s="330"/>
      <c r="D67" s="330"/>
      <c r="E67" s="333"/>
      <c r="F67" s="331"/>
      <c r="G67" s="288"/>
      <c r="H67" s="330"/>
      <c r="I67" s="330"/>
      <c r="J67" s="330"/>
      <c r="K67" s="96"/>
      <c r="L67" s="298"/>
      <c r="M67" s="343"/>
      <c r="N67" s="196"/>
      <c r="O67" s="103"/>
      <c r="P67" s="121" t="e">
        <f t="shared" si="1"/>
        <v>#DIV/0!</v>
      </c>
      <c r="Q67" s="121" t="e">
        <f t="shared" si="0"/>
        <v>#DIV/0!</v>
      </c>
    </row>
    <row r="68" spans="1:17" ht="18" hidden="1" customHeight="1">
      <c r="A68" s="330"/>
      <c r="B68" s="330"/>
      <c r="C68" s="330"/>
      <c r="D68" s="330"/>
      <c r="E68" s="333"/>
      <c r="F68" s="331"/>
      <c r="G68" s="288"/>
      <c r="H68" s="330"/>
      <c r="I68" s="330"/>
      <c r="J68" s="330"/>
      <c r="K68" s="96"/>
      <c r="L68" s="298"/>
      <c r="M68" s="344"/>
      <c r="N68" s="196"/>
      <c r="O68" s="103"/>
      <c r="P68" s="121" t="e">
        <f t="shared" si="1"/>
        <v>#DIV/0!</v>
      </c>
      <c r="Q68" s="121" t="e">
        <f t="shared" si="0"/>
        <v>#DIV/0!</v>
      </c>
    </row>
    <row r="69" spans="1:17" ht="17.399999999999999">
      <c r="A69" s="300" t="s">
        <v>17</v>
      </c>
      <c r="B69" s="300" t="s">
        <v>39</v>
      </c>
      <c r="C69" s="300"/>
      <c r="D69" s="300"/>
      <c r="E69" s="300"/>
      <c r="F69" s="289" t="s">
        <v>40</v>
      </c>
      <c r="G69" s="290" t="s">
        <v>15</v>
      </c>
      <c r="H69" s="335"/>
      <c r="I69" s="335"/>
      <c r="J69" s="335"/>
      <c r="K69" s="345"/>
      <c r="L69" s="335"/>
      <c r="M69" s="304">
        <f>M70</f>
        <v>53517.8</v>
      </c>
      <c r="N69" s="304">
        <f>N70</f>
        <v>56838.478000000003</v>
      </c>
      <c r="O69" s="304">
        <f>O70</f>
        <v>49830.400000000009</v>
      </c>
      <c r="P69" s="120">
        <f t="shared" si="1"/>
        <v>0.93109955939892908</v>
      </c>
      <c r="Q69" s="120">
        <f t="shared" si="0"/>
        <v>0.87670187086994145</v>
      </c>
    </row>
    <row r="70" spans="1:17" ht="50.4">
      <c r="A70" s="300"/>
      <c r="B70" s="300"/>
      <c r="C70" s="300"/>
      <c r="D70" s="300"/>
      <c r="E70" s="300"/>
      <c r="F70" s="289"/>
      <c r="G70" s="290" t="s">
        <v>16</v>
      </c>
      <c r="H70" s="335">
        <v>935</v>
      </c>
      <c r="I70" s="335"/>
      <c r="J70" s="335"/>
      <c r="K70" s="345"/>
      <c r="L70" s="335"/>
      <c r="M70" s="304">
        <f>SUM(M71:M112)</f>
        <v>53517.8</v>
      </c>
      <c r="N70" s="304">
        <f>SUM(N71:N112)</f>
        <v>56838.478000000003</v>
      </c>
      <c r="O70" s="304">
        <f>SUM(O71:O112)</f>
        <v>49830.400000000009</v>
      </c>
      <c r="P70" s="120">
        <f t="shared" si="1"/>
        <v>0.93109955939892908</v>
      </c>
      <c r="Q70" s="120">
        <f t="shared" si="0"/>
        <v>0.87670187086994145</v>
      </c>
    </row>
    <row r="71" spans="1:17" ht="18">
      <c r="A71" s="330" t="s">
        <v>17</v>
      </c>
      <c r="B71" s="330" t="s">
        <v>39</v>
      </c>
      <c r="C71" s="330" t="s">
        <v>19</v>
      </c>
      <c r="D71" s="330"/>
      <c r="E71" s="330"/>
      <c r="F71" s="312" t="s">
        <v>244</v>
      </c>
      <c r="G71" s="288" t="s">
        <v>16</v>
      </c>
      <c r="H71" s="330">
        <v>935</v>
      </c>
      <c r="I71" s="346" t="s">
        <v>28</v>
      </c>
      <c r="J71" s="346" t="s">
        <v>38</v>
      </c>
      <c r="K71" s="96" t="s">
        <v>141</v>
      </c>
      <c r="L71" s="307" t="s">
        <v>29</v>
      </c>
      <c r="M71" s="196">
        <v>13245</v>
      </c>
      <c r="N71" s="196">
        <v>2749.7</v>
      </c>
      <c r="O71" s="196">
        <v>2749.7</v>
      </c>
      <c r="P71" s="121">
        <f t="shared" si="1"/>
        <v>0.20760286900717251</v>
      </c>
      <c r="Q71" s="121">
        <f t="shared" si="0"/>
        <v>1</v>
      </c>
    </row>
    <row r="72" spans="1:17" ht="18">
      <c r="A72" s="330"/>
      <c r="B72" s="330"/>
      <c r="C72" s="330"/>
      <c r="D72" s="330"/>
      <c r="E72" s="330"/>
      <c r="F72" s="347"/>
      <c r="G72" s="288"/>
      <c r="H72" s="330"/>
      <c r="I72" s="346" t="s">
        <v>28</v>
      </c>
      <c r="J72" s="346" t="s">
        <v>38</v>
      </c>
      <c r="K72" s="96" t="s">
        <v>165</v>
      </c>
      <c r="L72" s="291">
        <v>244</v>
      </c>
      <c r="M72" s="196">
        <v>130</v>
      </c>
      <c r="N72" s="196">
        <v>13.5</v>
      </c>
      <c r="O72" s="196">
        <v>13.5</v>
      </c>
      <c r="P72" s="121">
        <f t="shared" ref="P72:P135" si="2">O72/M72</f>
        <v>0.10384615384615385</v>
      </c>
      <c r="Q72" s="121">
        <f t="shared" ref="Q72:Q135" si="3">O72/N72</f>
        <v>1</v>
      </c>
    </row>
    <row r="73" spans="1:17" ht="18">
      <c r="A73" s="330"/>
      <c r="B73" s="330"/>
      <c r="C73" s="330"/>
      <c r="D73" s="330"/>
      <c r="E73" s="330"/>
      <c r="F73" s="347"/>
      <c r="G73" s="288"/>
      <c r="H73" s="330"/>
      <c r="I73" s="346" t="s">
        <v>24</v>
      </c>
      <c r="J73" s="346" t="s">
        <v>28</v>
      </c>
      <c r="K73" s="96" t="s">
        <v>165</v>
      </c>
      <c r="L73" s="291">
        <v>244</v>
      </c>
      <c r="M73" s="196">
        <v>2332</v>
      </c>
      <c r="N73" s="196">
        <v>2797.6</v>
      </c>
      <c r="O73" s="196">
        <v>2797.6</v>
      </c>
      <c r="P73" s="121">
        <f t="shared" si="2"/>
        <v>1.1996569468267582</v>
      </c>
      <c r="Q73" s="121">
        <f t="shared" si="3"/>
        <v>1</v>
      </c>
    </row>
    <row r="74" spans="1:17" ht="18" customHeight="1">
      <c r="A74" s="330"/>
      <c r="B74" s="330"/>
      <c r="C74" s="330"/>
      <c r="D74" s="330"/>
      <c r="E74" s="330"/>
      <c r="F74" s="347"/>
      <c r="G74" s="288"/>
      <c r="H74" s="330"/>
      <c r="I74" s="346" t="s">
        <v>28</v>
      </c>
      <c r="J74" s="346" t="s">
        <v>38</v>
      </c>
      <c r="K74" s="96" t="s">
        <v>166</v>
      </c>
      <c r="L74" s="291">
        <v>244</v>
      </c>
      <c r="M74" s="196">
        <v>1000</v>
      </c>
      <c r="N74" s="196">
        <v>531</v>
      </c>
      <c r="O74" s="196">
        <v>531</v>
      </c>
      <c r="P74" s="121">
        <f t="shared" si="2"/>
        <v>0.53100000000000003</v>
      </c>
      <c r="Q74" s="121">
        <f t="shared" si="3"/>
        <v>1</v>
      </c>
    </row>
    <row r="75" spans="1:17" ht="18">
      <c r="A75" s="330"/>
      <c r="B75" s="330"/>
      <c r="C75" s="330"/>
      <c r="D75" s="330"/>
      <c r="E75" s="330"/>
      <c r="F75" s="347"/>
      <c r="G75" s="288"/>
      <c r="H75" s="330"/>
      <c r="I75" s="330"/>
      <c r="J75" s="330"/>
      <c r="K75" s="96" t="s">
        <v>458</v>
      </c>
      <c r="L75" s="291">
        <v>244</v>
      </c>
      <c r="M75" s="196">
        <v>200</v>
      </c>
      <c r="N75" s="196"/>
      <c r="O75" s="103"/>
      <c r="P75" s="121">
        <f t="shared" si="2"/>
        <v>0</v>
      </c>
      <c r="Q75" s="121"/>
    </row>
    <row r="76" spans="1:17" ht="18">
      <c r="A76" s="330"/>
      <c r="B76" s="330"/>
      <c r="C76" s="330"/>
      <c r="D76" s="330"/>
      <c r="E76" s="330"/>
      <c r="F76" s="318"/>
      <c r="G76" s="288"/>
      <c r="H76" s="330"/>
      <c r="I76" s="330"/>
      <c r="J76" s="330"/>
      <c r="K76" s="96" t="s">
        <v>459</v>
      </c>
      <c r="L76" s="291">
        <v>244</v>
      </c>
      <c r="M76" s="196">
        <v>300</v>
      </c>
      <c r="N76" s="196">
        <v>1101.0999999999999</v>
      </c>
      <c r="O76" s="196">
        <v>262</v>
      </c>
      <c r="P76" s="121">
        <f t="shared" si="2"/>
        <v>0.87333333333333329</v>
      </c>
      <c r="Q76" s="121">
        <f t="shared" si="3"/>
        <v>0.23794387430751068</v>
      </c>
    </row>
    <row r="77" spans="1:17" ht="96" customHeight="1">
      <c r="A77" s="96" t="s">
        <v>17</v>
      </c>
      <c r="B77" s="96" t="s">
        <v>39</v>
      </c>
      <c r="C77" s="96" t="s">
        <v>21</v>
      </c>
      <c r="D77" s="96"/>
      <c r="E77" s="96"/>
      <c r="F77" s="305" t="s">
        <v>41</v>
      </c>
      <c r="G77" s="305" t="s">
        <v>16</v>
      </c>
      <c r="H77" s="96">
        <v>935</v>
      </c>
      <c r="I77" s="96" t="s">
        <v>28</v>
      </c>
      <c r="J77" s="96" t="s">
        <v>38</v>
      </c>
      <c r="K77" s="96" t="s">
        <v>142</v>
      </c>
      <c r="L77" s="348" t="s">
        <v>29</v>
      </c>
      <c r="M77" s="196">
        <v>3000</v>
      </c>
      <c r="N77" s="196">
        <v>3400</v>
      </c>
      <c r="O77" s="196">
        <v>3400</v>
      </c>
      <c r="P77" s="121">
        <f t="shared" si="2"/>
        <v>1.1333333333333333</v>
      </c>
      <c r="Q77" s="121">
        <f t="shared" si="3"/>
        <v>1</v>
      </c>
    </row>
    <row r="78" spans="1:17" ht="50.4">
      <c r="A78" s="96" t="s">
        <v>17</v>
      </c>
      <c r="B78" s="96" t="s">
        <v>39</v>
      </c>
      <c r="C78" s="96" t="s">
        <v>38</v>
      </c>
      <c r="D78" s="96"/>
      <c r="E78" s="96"/>
      <c r="F78" s="305" t="s">
        <v>42</v>
      </c>
      <c r="G78" s="305" t="s">
        <v>16</v>
      </c>
      <c r="H78" s="96">
        <v>935</v>
      </c>
      <c r="I78" s="96" t="s">
        <v>28</v>
      </c>
      <c r="J78" s="96" t="s">
        <v>38</v>
      </c>
      <c r="K78" s="96" t="s">
        <v>143</v>
      </c>
      <c r="L78" s="307" t="s">
        <v>29</v>
      </c>
      <c r="M78" s="196">
        <v>2500</v>
      </c>
      <c r="N78" s="196">
        <v>2000</v>
      </c>
      <c r="O78" s="196">
        <v>2000</v>
      </c>
      <c r="P78" s="121">
        <f t="shared" si="2"/>
        <v>0.8</v>
      </c>
      <c r="Q78" s="121">
        <f t="shared" si="3"/>
        <v>1</v>
      </c>
    </row>
    <row r="79" spans="1:17" ht="18" hidden="1" customHeight="1">
      <c r="A79" s="330" t="s">
        <v>17</v>
      </c>
      <c r="B79" s="330" t="s">
        <v>39</v>
      </c>
      <c r="C79" s="330" t="s">
        <v>20</v>
      </c>
      <c r="D79" s="330"/>
      <c r="E79" s="330"/>
      <c r="F79" s="331" t="s">
        <v>43</v>
      </c>
      <c r="G79" s="331" t="s">
        <v>16</v>
      </c>
      <c r="H79" s="330">
        <v>935</v>
      </c>
      <c r="I79" s="330" t="s">
        <v>28</v>
      </c>
      <c r="J79" s="330" t="s">
        <v>38</v>
      </c>
      <c r="K79" s="330" t="s">
        <v>144</v>
      </c>
      <c r="L79" s="307" t="s">
        <v>29</v>
      </c>
      <c r="M79" s="196">
        <v>0</v>
      </c>
      <c r="N79" s="196"/>
      <c r="O79" s="196"/>
      <c r="P79" s="121" t="e">
        <f t="shared" si="2"/>
        <v>#DIV/0!</v>
      </c>
      <c r="Q79" s="121" t="e">
        <f t="shared" si="3"/>
        <v>#DIV/0!</v>
      </c>
    </row>
    <row r="80" spans="1:17" ht="18">
      <c r="A80" s="330"/>
      <c r="B80" s="330"/>
      <c r="C80" s="330"/>
      <c r="D80" s="330"/>
      <c r="E80" s="330"/>
      <c r="F80" s="331"/>
      <c r="G80" s="331"/>
      <c r="H80" s="330"/>
      <c r="I80" s="330"/>
      <c r="J80" s="330"/>
      <c r="K80" s="330"/>
      <c r="L80" s="307" t="s">
        <v>260</v>
      </c>
      <c r="M80" s="196">
        <v>16000</v>
      </c>
      <c r="N80" s="196">
        <v>14000</v>
      </c>
      <c r="O80" s="196">
        <v>12682.5</v>
      </c>
      <c r="P80" s="121">
        <f t="shared" si="2"/>
        <v>0.79265624999999995</v>
      </c>
      <c r="Q80" s="121">
        <f t="shared" si="3"/>
        <v>0.90589285714285717</v>
      </c>
    </row>
    <row r="81" spans="1:17" ht="18">
      <c r="A81" s="330"/>
      <c r="B81" s="330"/>
      <c r="C81" s="330"/>
      <c r="D81" s="330"/>
      <c r="E81" s="330"/>
      <c r="F81" s="331"/>
      <c r="G81" s="331"/>
      <c r="H81" s="330"/>
      <c r="I81" s="96" t="s">
        <v>28</v>
      </c>
      <c r="J81" s="96" t="s">
        <v>21</v>
      </c>
      <c r="K81" s="96" t="s">
        <v>144</v>
      </c>
      <c r="L81" s="307" t="s">
        <v>29</v>
      </c>
      <c r="M81" s="196"/>
      <c r="N81" s="196">
        <v>2380.6</v>
      </c>
      <c r="O81" s="196">
        <v>2362.4</v>
      </c>
      <c r="P81" s="121"/>
      <c r="Q81" s="121">
        <f t="shared" si="3"/>
        <v>0.99235486852054111</v>
      </c>
    </row>
    <row r="82" spans="1:17" ht="18">
      <c r="A82" s="301"/>
      <c r="B82" s="301"/>
      <c r="C82" s="301"/>
      <c r="D82" s="301"/>
      <c r="E82" s="301"/>
      <c r="F82" s="301"/>
      <c r="G82" s="301"/>
      <c r="H82" s="301"/>
      <c r="I82" s="96" t="s">
        <v>20</v>
      </c>
      <c r="J82" s="96" t="s">
        <v>32</v>
      </c>
      <c r="K82" s="96" t="s">
        <v>144</v>
      </c>
      <c r="L82" s="307" t="s">
        <v>29</v>
      </c>
      <c r="M82" s="196"/>
      <c r="N82" s="196">
        <v>820</v>
      </c>
      <c r="O82" s="196">
        <v>820</v>
      </c>
      <c r="P82" s="121"/>
      <c r="Q82" s="121">
        <f t="shared" si="3"/>
        <v>1</v>
      </c>
    </row>
    <row r="83" spans="1:17" ht="18">
      <c r="A83" s="309" t="s">
        <v>17</v>
      </c>
      <c r="B83" s="309" t="s">
        <v>39</v>
      </c>
      <c r="C83" s="309" t="s">
        <v>28</v>
      </c>
      <c r="D83" s="309"/>
      <c r="E83" s="309"/>
      <c r="F83" s="312" t="s">
        <v>44</v>
      </c>
      <c r="G83" s="312" t="s">
        <v>16</v>
      </c>
      <c r="H83" s="309" t="s">
        <v>27</v>
      </c>
      <c r="I83" s="96" t="s">
        <v>28</v>
      </c>
      <c r="J83" s="96" t="s">
        <v>38</v>
      </c>
      <c r="K83" s="96" t="s">
        <v>145</v>
      </c>
      <c r="L83" s="307" t="s">
        <v>29</v>
      </c>
      <c r="M83" s="196">
        <v>3700</v>
      </c>
      <c r="N83" s="196">
        <v>3700</v>
      </c>
      <c r="O83" s="196">
        <v>3700</v>
      </c>
      <c r="P83" s="121">
        <f t="shared" si="2"/>
        <v>1</v>
      </c>
      <c r="Q83" s="121">
        <f t="shared" si="3"/>
        <v>1</v>
      </c>
    </row>
    <row r="84" spans="1:17" ht="18">
      <c r="A84" s="315"/>
      <c r="B84" s="315"/>
      <c r="C84" s="315"/>
      <c r="D84" s="315"/>
      <c r="E84" s="315"/>
      <c r="F84" s="318"/>
      <c r="G84" s="318"/>
      <c r="H84" s="315"/>
      <c r="I84" s="328" t="s">
        <v>28</v>
      </c>
      <c r="J84" s="328" t="s">
        <v>21</v>
      </c>
      <c r="K84" s="96" t="s">
        <v>145</v>
      </c>
      <c r="L84" s="307" t="s">
        <v>29</v>
      </c>
      <c r="M84" s="196"/>
      <c r="N84" s="196">
        <v>61.338000000000001</v>
      </c>
      <c r="O84" s="196">
        <v>61.3</v>
      </c>
      <c r="P84" s="121"/>
      <c r="Q84" s="121">
        <f t="shared" si="3"/>
        <v>0.99938048191985385</v>
      </c>
    </row>
    <row r="85" spans="1:17" ht="18" hidden="1" customHeight="1">
      <c r="A85" s="330" t="s">
        <v>17</v>
      </c>
      <c r="B85" s="330" t="s">
        <v>39</v>
      </c>
      <c r="C85" s="330" t="s">
        <v>24</v>
      </c>
      <c r="D85" s="330"/>
      <c r="E85" s="330"/>
      <c r="F85" s="288" t="s">
        <v>199</v>
      </c>
      <c r="G85" s="288" t="s">
        <v>16</v>
      </c>
      <c r="H85" s="330"/>
      <c r="I85" s="330"/>
      <c r="J85" s="330"/>
      <c r="K85" s="96"/>
      <c r="L85" s="287"/>
      <c r="M85" s="196"/>
      <c r="N85" s="196"/>
      <c r="O85" s="103"/>
      <c r="P85" s="121" t="e">
        <f t="shared" si="2"/>
        <v>#DIV/0!</v>
      </c>
      <c r="Q85" s="121" t="e">
        <f t="shared" si="3"/>
        <v>#DIV/0!</v>
      </c>
    </row>
    <row r="86" spans="1:17" ht="18" hidden="1" customHeight="1">
      <c r="A86" s="330"/>
      <c r="B86" s="330"/>
      <c r="C86" s="330"/>
      <c r="D86" s="330"/>
      <c r="E86" s="330"/>
      <c r="F86" s="288"/>
      <c r="G86" s="288"/>
      <c r="H86" s="330"/>
      <c r="I86" s="330"/>
      <c r="J86" s="330"/>
      <c r="K86" s="96"/>
      <c r="L86" s="287"/>
      <c r="M86" s="196"/>
      <c r="N86" s="196"/>
      <c r="O86" s="103"/>
      <c r="P86" s="121" t="e">
        <f t="shared" si="2"/>
        <v>#DIV/0!</v>
      </c>
      <c r="Q86" s="121" t="e">
        <f t="shared" si="3"/>
        <v>#DIV/0!</v>
      </c>
    </row>
    <row r="87" spans="1:17" ht="18" hidden="1" customHeight="1">
      <c r="A87" s="330"/>
      <c r="B87" s="330"/>
      <c r="C87" s="330"/>
      <c r="D87" s="330"/>
      <c r="E87" s="330"/>
      <c r="F87" s="288"/>
      <c r="G87" s="288"/>
      <c r="H87" s="330"/>
      <c r="I87" s="330"/>
      <c r="J87" s="330"/>
      <c r="K87" s="96"/>
      <c r="L87" s="287"/>
      <c r="M87" s="196"/>
      <c r="N87" s="196"/>
      <c r="O87" s="103"/>
      <c r="P87" s="121" t="e">
        <f t="shared" si="2"/>
        <v>#DIV/0!</v>
      </c>
      <c r="Q87" s="121" t="e">
        <f t="shared" si="3"/>
        <v>#DIV/0!</v>
      </c>
    </row>
    <row r="88" spans="1:17" ht="18" hidden="1" customHeight="1">
      <c r="A88" s="330"/>
      <c r="B88" s="330"/>
      <c r="C88" s="330"/>
      <c r="D88" s="330"/>
      <c r="E88" s="330"/>
      <c r="F88" s="288"/>
      <c r="G88" s="288"/>
      <c r="H88" s="330"/>
      <c r="I88" s="330"/>
      <c r="J88" s="330"/>
      <c r="K88" s="96"/>
      <c r="L88" s="287"/>
      <c r="M88" s="196"/>
      <c r="N88" s="196"/>
      <c r="O88" s="103"/>
      <c r="P88" s="121" t="e">
        <f t="shared" si="2"/>
        <v>#DIV/0!</v>
      </c>
      <c r="Q88" s="121" t="e">
        <f t="shared" si="3"/>
        <v>#DIV/0!</v>
      </c>
    </row>
    <row r="89" spans="1:17" ht="18" hidden="1" customHeight="1">
      <c r="A89" s="330"/>
      <c r="B89" s="330"/>
      <c r="C89" s="330"/>
      <c r="D89" s="330"/>
      <c r="E89" s="330"/>
      <c r="F89" s="288"/>
      <c r="G89" s="288"/>
      <c r="H89" s="330"/>
      <c r="I89" s="330"/>
      <c r="J89" s="330"/>
      <c r="K89" s="96"/>
      <c r="L89" s="287"/>
      <c r="M89" s="196"/>
      <c r="N89" s="196"/>
      <c r="O89" s="103"/>
      <c r="P89" s="121" t="e">
        <f t="shared" si="2"/>
        <v>#DIV/0!</v>
      </c>
      <c r="Q89" s="121" t="e">
        <f t="shared" si="3"/>
        <v>#DIV/0!</v>
      </c>
    </row>
    <row r="90" spans="1:17" ht="18" hidden="1" customHeight="1">
      <c r="A90" s="330"/>
      <c r="B90" s="330"/>
      <c r="C90" s="330"/>
      <c r="D90" s="330"/>
      <c r="E90" s="330"/>
      <c r="F90" s="288"/>
      <c r="G90" s="288"/>
      <c r="H90" s="330"/>
      <c r="I90" s="330"/>
      <c r="J90" s="330"/>
      <c r="K90" s="96"/>
      <c r="L90" s="287"/>
      <c r="M90" s="196"/>
      <c r="N90" s="196"/>
      <c r="O90" s="103"/>
      <c r="P90" s="121" t="e">
        <f t="shared" si="2"/>
        <v>#DIV/0!</v>
      </c>
      <c r="Q90" s="121" t="e">
        <f t="shared" si="3"/>
        <v>#DIV/0!</v>
      </c>
    </row>
    <row r="91" spans="1:17" ht="18" hidden="1" customHeight="1">
      <c r="A91" s="330"/>
      <c r="B91" s="330"/>
      <c r="C91" s="330"/>
      <c r="D91" s="330"/>
      <c r="E91" s="330"/>
      <c r="F91" s="288"/>
      <c r="G91" s="288"/>
      <c r="H91" s="330"/>
      <c r="I91" s="330"/>
      <c r="J91" s="330"/>
      <c r="K91" s="96"/>
      <c r="L91" s="287"/>
      <c r="M91" s="196"/>
      <c r="N91" s="196"/>
      <c r="O91" s="103"/>
      <c r="P91" s="121" t="e">
        <f t="shared" si="2"/>
        <v>#DIV/0!</v>
      </c>
      <c r="Q91" s="121" t="e">
        <f t="shared" si="3"/>
        <v>#DIV/0!</v>
      </c>
    </row>
    <row r="92" spans="1:17" ht="18" hidden="1" customHeight="1">
      <c r="A92" s="330"/>
      <c r="B92" s="330"/>
      <c r="C92" s="330"/>
      <c r="D92" s="330"/>
      <c r="E92" s="330"/>
      <c r="F92" s="288"/>
      <c r="G92" s="288"/>
      <c r="H92" s="330"/>
      <c r="I92" s="330"/>
      <c r="J92" s="330"/>
      <c r="K92" s="96"/>
      <c r="L92" s="287"/>
      <c r="M92" s="196"/>
      <c r="N92" s="196"/>
      <c r="O92" s="103"/>
      <c r="P92" s="121" t="e">
        <f t="shared" si="2"/>
        <v>#DIV/0!</v>
      </c>
      <c r="Q92" s="121" t="e">
        <f t="shared" si="3"/>
        <v>#DIV/0!</v>
      </c>
    </row>
    <row r="93" spans="1:17" ht="18" hidden="1" customHeight="1">
      <c r="A93" s="330"/>
      <c r="B93" s="330"/>
      <c r="C93" s="330"/>
      <c r="D93" s="330"/>
      <c r="E93" s="330"/>
      <c r="F93" s="288"/>
      <c r="G93" s="288"/>
      <c r="H93" s="330"/>
      <c r="I93" s="330"/>
      <c r="J93" s="330"/>
      <c r="K93" s="96"/>
      <c r="L93" s="298"/>
      <c r="M93" s="196"/>
      <c r="N93" s="196"/>
      <c r="O93" s="103"/>
      <c r="P93" s="121" t="e">
        <f t="shared" si="2"/>
        <v>#DIV/0!</v>
      </c>
      <c r="Q93" s="121" t="e">
        <f t="shared" si="3"/>
        <v>#DIV/0!</v>
      </c>
    </row>
    <row r="94" spans="1:17" ht="18" hidden="1" customHeight="1">
      <c r="A94" s="330"/>
      <c r="B94" s="330"/>
      <c r="C94" s="330"/>
      <c r="D94" s="330"/>
      <c r="E94" s="330"/>
      <c r="F94" s="288"/>
      <c r="G94" s="288"/>
      <c r="H94" s="330"/>
      <c r="I94" s="330"/>
      <c r="J94" s="330"/>
      <c r="K94" s="96"/>
      <c r="L94" s="360"/>
      <c r="M94" s="196"/>
      <c r="N94" s="196"/>
      <c r="O94" s="103"/>
      <c r="P94" s="121" t="e">
        <f t="shared" si="2"/>
        <v>#DIV/0!</v>
      </c>
      <c r="Q94" s="121" t="e">
        <f t="shared" si="3"/>
        <v>#DIV/0!</v>
      </c>
    </row>
    <row r="95" spans="1:17" ht="64.2" customHeight="1">
      <c r="A95" s="96" t="s">
        <v>17</v>
      </c>
      <c r="B95" s="96" t="s">
        <v>39</v>
      </c>
      <c r="C95" s="96" t="s">
        <v>32</v>
      </c>
      <c r="D95" s="96"/>
      <c r="E95" s="96"/>
      <c r="F95" s="305" t="s">
        <v>45</v>
      </c>
      <c r="G95" s="305" t="s">
        <v>16</v>
      </c>
      <c r="H95" s="96">
        <v>935</v>
      </c>
      <c r="I95" s="96" t="s">
        <v>28</v>
      </c>
      <c r="J95" s="96" t="s">
        <v>38</v>
      </c>
      <c r="K95" s="96" t="s">
        <v>161</v>
      </c>
      <c r="L95" s="307" t="s">
        <v>29</v>
      </c>
      <c r="M95" s="196">
        <v>1500</v>
      </c>
      <c r="N95" s="196">
        <v>0</v>
      </c>
      <c r="O95" s="103"/>
      <c r="P95" s="121">
        <f t="shared" si="2"/>
        <v>0</v>
      </c>
      <c r="Q95" s="121"/>
    </row>
    <row r="96" spans="1:17" ht="18" hidden="1" customHeight="1">
      <c r="A96" s="309" t="s">
        <v>17</v>
      </c>
      <c r="B96" s="309">
        <v>4</v>
      </c>
      <c r="C96" s="309" t="s">
        <v>122</v>
      </c>
      <c r="D96" s="349"/>
      <c r="E96" s="349"/>
      <c r="F96" s="312" t="s">
        <v>101</v>
      </c>
      <c r="G96" s="312" t="s">
        <v>16</v>
      </c>
      <c r="H96" s="96">
        <v>935</v>
      </c>
      <c r="I96" s="96" t="s">
        <v>28</v>
      </c>
      <c r="J96" s="96" t="s">
        <v>38</v>
      </c>
      <c r="K96" s="96" t="s">
        <v>162</v>
      </c>
      <c r="L96" s="307" t="s">
        <v>29</v>
      </c>
      <c r="M96" s="196">
        <v>0</v>
      </c>
      <c r="N96" s="196"/>
      <c r="O96" s="103"/>
      <c r="P96" s="121" t="e">
        <f t="shared" si="2"/>
        <v>#DIV/0!</v>
      </c>
      <c r="Q96" s="121" t="e">
        <f t="shared" si="3"/>
        <v>#DIV/0!</v>
      </c>
    </row>
    <row r="97" spans="1:17" ht="51" customHeight="1">
      <c r="A97" s="315"/>
      <c r="B97" s="315"/>
      <c r="C97" s="315"/>
      <c r="D97" s="350"/>
      <c r="E97" s="350"/>
      <c r="F97" s="318"/>
      <c r="G97" s="318"/>
      <c r="H97" s="96" t="s">
        <v>27</v>
      </c>
      <c r="I97" s="96" t="s">
        <v>24</v>
      </c>
      <c r="J97" s="96" t="s">
        <v>28</v>
      </c>
      <c r="K97" s="96" t="s">
        <v>162</v>
      </c>
      <c r="L97" s="307" t="s">
        <v>29</v>
      </c>
      <c r="M97" s="196">
        <v>700</v>
      </c>
      <c r="N97" s="196">
        <v>295</v>
      </c>
      <c r="O97" s="196">
        <v>295</v>
      </c>
      <c r="P97" s="121">
        <f t="shared" si="2"/>
        <v>0.42142857142857143</v>
      </c>
      <c r="Q97" s="121">
        <f t="shared" si="3"/>
        <v>1</v>
      </c>
    </row>
    <row r="98" spans="1:17" ht="18">
      <c r="A98" s="309" t="s">
        <v>17</v>
      </c>
      <c r="B98" s="309" t="s">
        <v>39</v>
      </c>
      <c r="C98" s="309" t="s">
        <v>33</v>
      </c>
      <c r="D98" s="349"/>
      <c r="E98" s="349"/>
      <c r="F98" s="312" t="s">
        <v>246</v>
      </c>
      <c r="G98" s="312" t="s">
        <v>16</v>
      </c>
      <c r="H98" s="309">
        <v>935</v>
      </c>
      <c r="I98" s="309" t="s">
        <v>24</v>
      </c>
      <c r="J98" s="309" t="s">
        <v>28</v>
      </c>
      <c r="K98" s="96" t="s">
        <v>337</v>
      </c>
      <c r="L98" s="307" t="s">
        <v>29</v>
      </c>
      <c r="M98" s="196">
        <v>1600</v>
      </c>
      <c r="N98" s="196">
        <v>1061.4000000000001</v>
      </c>
      <c r="O98" s="196">
        <v>1061.4000000000001</v>
      </c>
      <c r="P98" s="121">
        <f t="shared" si="2"/>
        <v>0.66337500000000005</v>
      </c>
      <c r="Q98" s="121">
        <f t="shared" si="3"/>
        <v>1</v>
      </c>
    </row>
    <row r="99" spans="1:17" ht="18">
      <c r="A99" s="315"/>
      <c r="B99" s="315"/>
      <c r="C99" s="315"/>
      <c r="D99" s="350"/>
      <c r="E99" s="350"/>
      <c r="F99" s="318"/>
      <c r="G99" s="318"/>
      <c r="H99" s="315"/>
      <c r="I99" s="315"/>
      <c r="J99" s="315"/>
      <c r="K99" s="96" t="s">
        <v>480</v>
      </c>
      <c r="L99" s="307" t="s">
        <v>29</v>
      </c>
      <c r="M99" s="196"/>
      <c r="N99" s="196">
        <v>1732</v>
      </c>
      <c r="O99" s="196">
        <v>0</v>
      </c>
      <c r="P99" s="121"/>
      <c r="Q99" s="121">
        <f t="shared" si="3"/>
        <v>0</v>
      </c>
    </row>
    <row r="100" spans="1:17" ht="75.599999999999994" customHeight="1">
      <c r="A100" s="330" t="s">
        <v>17</v>
      </c>
      <c r="B100" s="330">
        <v>4</v>
      </c>
      <c r="C100" s="330" t="s">
        <v>181</v>
      </c>
      <c r="D100" s="330"/>
      <c r="E100" s="330"/>
      <c r="F100" s="331" t="s">
        <v>146</v>
      </c>
      <c r="G100" s="331" t="s">
        <v>16</v>
      </c>
      <c r="H100" s="330">
        <v>935</v>
      </c>
      <c r="I100" s="330" t="s">
        <v>28</v>
      </c>
      <c r="J100" s="330" t="s">
        <v>38</v>
      </c>
      <c r="K100" s="96" t="s">
        <v>220</v>
      </c>
      <c r="L100" s="307" t="s">
        <v>29</v>
      </c>
      <c r="M100" s="196">
        <v>1660.8</v>
      </c>
      <c r="N100" s="196">
        <v>1660.8</v>
      </c>
      <c r="O100" s="196">
        <v>1481</v>
      </c>
      <c r="P100" s="121">
        <f t="shared" si="2"/>
        <v>0.89173892100192675</v>
      </c>
      <c r="Q100" s="121">
        <f t="shared" si="3"/>
        <v>0.89173892100192675</v>
      </c>
    </row>
    <row r="101" spans="1:17" ht="18" hidden="1" customHeight="1">
      <c r="A101" s="330"/>
      <c r="B101" s="330"/>
      <c r="C101" s="330"/>
      <c r="D101" s="330"/>
      <c r="E101" s="330"/>
      <c r="F101" s="331"/>
      <c r="G101" s="331"/>
      <c r="H101" s="330"/>
      <c r="I101" s="330"/>
      <c r="J101" s="330"/>
      <c r="K101" s="96" t="s">
        <v>461</v>
      </c>
      <c r="L101" s="307" t="s">
        <v>163</v>
      </c>
      <c r="M101" s="196">
        <v>0</v>
      </c>
      <c r="N101" s="196"/>
      <c r="O101" s="196"/>
      <c r="P101" s="121" t="e">
        <f t="shared" si="2"/>
        <v>#DIV/0!</v>
      </c>
      <c r="Q101" s="121" t="e">
        <f t="shared" si="3"/>
        <v>#DIV/0!</v>
      </c>
    </row>
    <row r="102" spans="1:17" ht="17.399999999999999" hidden="1" customHeight="1">
      <c r="A102" s="333"/>
      <c r="B102" s="333"/>
      <c r="C102" s="333"/>
      <c r="D102" s="333"/>
      <c r="E102" s="333"/>
      <c r="F102" s="299"/>
      <c r="G102" s="299"/>
      <c r="H102" s="333"/>
      <c r="I102" s="333"/>
      <c r="J102" s="333"/>
      <c r="K102" s="96" t="s">
        <v>462</v>
      </c>
      <c r="L102" s="307" t="s">
        <v>29</v>
      </c>
      <c r="M102" s="196"/>
      <c r="N102" s="196"/>
      <c r="O102" s="196"/>
      <c r="P102" s="121" t="e">
        <f t="shared" si="2"/>
        <v>#DIV/0!</v>
      </c>
      <c r="Q102" s="121" t="e">
        <f t="shared" si="3"/>
        <v>#DIV/0!</v>
      </c>
    </row>
    <row r="103" spans="1:17" ht="44.4" customHeight="1">
      <c r="A103" s="96" t="s">
        <v>17</v>
      </c>
      <c r="B103" s="96" t="s">
        <v>39</v>
      </c>
      <c r="C103" s="96" t="s">
        <v>91</v>
      </c>
      <c r="D103" s="96"/>
      <c r="E103" s="96"/>
      <c r="F103" s="305" t="s">
        <v>167</v>
      </c>
      <c r="G103" s="305" t="s">
        <v>16</v>
      </c>
      <c r="H103" s="96">
        <v>935</v>
      </c>
      <c r="I103" s="96" t="s">
        <v>28</v>
      </c>
      <c r="J103" s="96" t="s">
        <v>38</v>
      </c>
      <c r="K103" s="96" t="s">
        <v>221</v>
      </c>
      <c r="L103" s="307" t="s">
        <v>29</v>
      </c>
      <c r="M103" s="196">
        <v>150</v>
      </c>
      <c r="N103" s="196">
        <v>148.19999999999999</v>
      </c>
      <c r="O103" s="196">
        <v>98.8</v>
      </c>
      <c r="P103" s="121">
        <f t="shared" si="2"/>
        <v>0.65866666666666662</v>
      </c>
      <c r="Q103" s="121">
        <f t="shared" si="3"/>
        <v>0.66666666666666674</v>
      </c>
    </row>
    <row r="104" spans="1:17" ht="44.4" customHeight="1">
      <c r="A104" s="311" t="s">
        <v>17</v>
      </c>
      <c r="B104" s="339">
        <v>4</v>
      </c>
      <c r="C104" s="339">
        <v>16</v>
      </c>
      <c r="D104" s="309"/>
      <c r="E104" s="309"/>
      <c r="F104" s="339" t="s">
        <v>289</v>
      </c>
      <c r="G104" s="339" t="s">
        <v>16</v>
      </c>
      <c r="H104" s="96" t="s">
        <v>27</v>
      </c>
      <c r="I104" s="96" t="s">
        <v>28</v>
      </c>
      <c r="J104" s="96" t="s">
        <v>21</v>
      </c>
      <c r="K104" s="96" t="s">
        <v>340</v>
      </c>
      <c r="L104" s="348" t="s">
        <v>29</v>
      </c>
      <c r="M104" s="196">
        <v>0</v>
      </c>
      <c r="N104" s="196">
        <v>40</v>
      </c>
      <c r="O104" s="196">
        <v>40</v>
      </c>
      <c r="P104" s="121"/>
      <c r="Q104" s="121">
        <f t="shared" si="3"/>
        <v>1</v>
      </c>
    </row>
    <row r="105" spans="1:17" ht="18.75" customHeight="1">
      <c r="A105" s="358"/>
      <c r="B105" s="354"/>
      <c r="C105" s="354"/>
      <c r="D105" s="351"/>
      <c r="E105" s="351"/>
      <c r="F105" s="354"/>
      <c r="G105" s="354"/>
      <c r="H105" s="330" t="s">
        <v>27</v>
      </c>
      <c r="I105" s="330" t="s">
        <v>28</v>
      </c>
      <c r="J105" s="330" t="s">
        <v>38</v>
      </c>
      <c r="K105" s="96" t="s">
        <v>338</v>
      </c>
      <c r="L105" s="339">
        <v>244</v>
      </c>
      <c r="M105" s="196">
        <v>3240</v>
      </c>
      <c r="N105" s="196">
        <v>3508.8</v>
      </c>
      <c r="O105" s="196">
        <v>2948.2</v>
      </c>
      <c r="P105" s="121">
        <f t="shared" si="2"/>
        <v>0.90993827160493823</v>
      </c>
      <c r="Q105" s="121">
        <f t="shared" si="3"/>
        <v>0.84023027815777462</v>
      </c>
    </row>
    <row r="106" spans="1:17" ht="18" customHeight="1">
      <c r="A106" s="358"/>
      <c r="B106" s="354"/>
      <c r="C106" s="354"/>
      <c r="D106" s="351"/>
      <c r="E106" s="351"/>
      <c r="F106" s="354"/>
      <c r="G106" s="354"/>
      <c r="H106" s="330"/>
      <c r="I106" s="330"/>
      <c r="J106" s="330"/>
      <c r="K106" s="96" t="s">
        <v>339</v>
      </c>
      <c r="L106" s="354"/>
      <c r="M106" s="196">
        <v>0</v>
      </c>
      <c r="N106" s="196">
        <v>9981.0400000000009</v>
      </c>
      <c r="O106" s="196">
        <v>8427.4</v>
      </c>
      <c r="P106" s="121"/>
      <c r="Q106" s="121">
        <f t="shared" si="3"/>
        <v>0.84434087029006988</v>
      </c>
    </row>
    <row r="107" spans="1:17" ht="18">
      <c r="A107" s="358"/>
      <c r="B107" s="354"/>
      <c r="C107" s="354"/>
      <c r="D107" s="351"/>
      <c r="E107" s="351"/>
      <c r="F107" s="354"/>
      <c r="G107" s="354"/>
      <c r="H107" s="330"/>
      <c r="I107" s="330"/>
      <c r="J107" s="330"/>
      <c r="K107" s="96" t="s">
        <v>340</v>
      </c>
      <c r="L107" s="354"/>
      <c r="M107" s="196">
        <v>90</v>
      </c>
      <c r="N107" s="196">
        <v>829.1</v>
      </c>
      <c r="O107" s="196">
        <v>298.8</v>
      </c>
      <c r="P107" s="121">
        <f t="shared" si="2"/>
        <v>3.3200000000000003</v>
      </c>
      <c r="Q107" s="121">
        <f t="shared" si="3"/>
        <v>0.36039078518875889</v>
      </c>
    </row>
    <row r="108" spans="1:17" ht="18">
      <c r="A108" s="358"/>
      <c r="B108" s="354"/>
      <c r="C108" s="354"/>
      <c r="D108" s="351"/>
      <c r="E108" s="351"/>
      <c r="F108" s="354"/>
      <c r="G108" s="354"/>
      <c r="H108" s="330"/>
      <c r="I108" s="330"/>
      <c r="J108" s="330"/>
      <c r="K108" s="96" t="s">
        <v>341</v>
      </c>
      <c r="L108" s="354"/>
      <c r="M108" s="196">
        <v>1620</v>
      </c>
      <c r="N108" s="196">
        <v>1678</v>
      </c>
      <c r="O108" s="196">
        <v>1498</v>
      </c>
      <c r="P108" s="121">
        <f t="shared" si="2"/>
        <v>0.92469135802469138</v>
      </c>
      <c r="Q108" s="121">
        <f t="shared" si="3"/>
        <v>0.89272943980929675</v>
      </c>
    </row>
    <row r="109" spans="1:17" ht="18" customHeight="1">
      <c r="A109" s="358"/>
      <c r="B109" s="354"/>
      <c r="C109" s="354"/>
      <c r="D109" s="351"/>
      <c r="E109" s="351"/>
      <c r="F109" s="354"/>
      <c r="G109" s="354"/>
      <c r="H109" s="330"/>
      <c r="I109" s="330"/>
      <c r="J109" s="330"/>
      <c r="K109" s="96" t="s">
        <v>481</v>
      </c>
      <c r="L109" s="354"/>
      <c r="M109" s="196"/>
      <c r="N109" s="196">
        <v>210.6</v>
      </c>
      <c r="O109" s="196">
        <v>210.4</v>
      </c>
      <c r="P109" s="121"/>
      <c r="Q109" s="121">
        <f t="shared" si="3"/>
        <v>0.99905033238366581</v>
      </c>
    </row>
    <row r="110" spans="1:17" ht="18">
      <c r="A110" s="358"/>
      <c r="B110" s="354"/>
      <c r="C110" s="354"/>
      <c r="D110" s="351"/>
      <c r="E110" s="351"/>
      <c r="F110" s="354"/>
      <c r="G110" s="354"/>
      <c r="H110" s="330"/>
      <c r="I110" s="330"/>
      <c r="J110" s="330"/>
      <c r="K110" s="96" t="s">
        <v>463</v>
      </c>
      <c r="L110" s="340"/>
      <c r="M110" s="196">
        <v>550</v>
      </c>
      <c r="N110" s="196">
        <v>70.2</v>
      </c>
      <c r="O110" s="196">
        <v>70.099999999999994</v>
      </c>
      <c r="P110" s="121">
        <f t="shared" si="2"/>
        <v>0.12745454545454543</v>
      </c>
      <c r="Q110" s="121">
        <f t="shared" si="3"/>
        <v>0.99857549857549843</v>
      </c>
    </row>
    <row r="111" spans="1:17" ht="18">
      <c r="A111" s="358"/>
      <c r="B111" s="354"/>
      <c r="C111" s="354"/>
      <c r="D111" s="351"/>
      <c r="E111" s="351"/>
      <c r="F111" s="354"/>
      <c r="G111" s="354"/>
      <c r="H111" s="330"/>
      <c r="I111" s="330"/>
      <c r="J111" s="330"/>
      <c r="K111" s="96" t="s">
        <v>463</v>
      </c>
      <c r="L111" s="339">
        <v>414</v>
      </c>
      <c r="M111" s="97"/>
      <c r="N111" s="196">
        <v>517.1</v>
      </c>
      <c r="O111" s="196">
        <v>505.3</v>
      </c>
      <c r="P111" s="121"/>
      <c r="Q111" s="121">
        <f t="shared" si="3"/>
        <v>0.97718042931734672</v>
      </c>
    </row>
    <row r="112" spans="1:17" ht="18">
      <c r="A112" s="317"/>
      <c r="B112" s="340"/>
      <c r="C112" s="340"/>
      <c r="D112" s="315"/>
      <c r="E112" s="315"/>
      <c r="F112" s="340"/>
      <c r="G112" s="340"/>
      <c r="H112" s="330"/>
      <c r="I112" s="330"/>
      <c r="J112" s="330"/>
      <c r="K112" s="96" t="s">
        <v>481</v>
      </c>
      <c r="L112" s="340"/>
      <c r="M112" s="97"/>
      <c r="N112" s="196">
        <v>1551.4</v>
      </c>
      <c r="O112" s="196">
        <v>1516</v>
      </c>
      <c r="P112" s="121"/>
      <c r="Q112" s="121">
        <f t="shared" si="3"/>
        <v>0.97718190021915685</v>
      </c>
    </row>
    <row r="113" spans="1:17" ht="39" customHeight="1">
      <c r="A113" s="300" t="s">
        <v>17</v>
      </c>
      <c r="B113" s="300" t="s">
        <v>46</v>
      </c>
      <c r="C113" s="300"/>
      <c r="D113" s="300"/>
      <c r="E113" s="300"/>
      <c r="F113" s="289" t="s">
        <v>47</v>
      </c>
      <c r="G113" s="290" t="s">
        <v>15</v>
      </c>
      <c r="H113" s="335"/>
      <c r="I113" s="335"/>
      <c r="J113" s="335"/>
      <c r="K113" s="345"/>
      <c r="L113" s="335"/>
      <c r="M113" s="304">
        <f>M114+M115</f>
        <v>284621.10000000003</v>
      </c>
      <c r="N113" s="304">
        <f t="shared" ref="N113:O113" si="4">N114+N115</f>
        <v>266874.2</v>
      </c>
      <c r="O113" s="304">
        <f t="shared" si="4"/>
        <v>256971.2</v>
      </c>
      <c r="P113" s="120">
        <f t="shared" si="2"/>
        <v>0.90285365350636326</v>
      </c>
      <c r="Q113" s="120">
        <f t="shared" si="3"/>
        <v>0.9628926288116274</v>
      </c>
    </row>
    <row r="114" spans="1:17" ht="60" customHeight="1">
      <c r="A114" s="300"/>
      <c r="B114" s="300"/>
      <c r="C114" s="300"/>
      <c r="D114" s="300"/>
      <c r="E114" s="300"/>
      <c r="F114" s="289"/>
      <c r="G114" s="294" t="s">
        <v>16</v>
      </c>
      <c r="H114" s="336">
        <v>935</v>
      </c>
      <c r="I114" s="337"/>
      <c r="J114" s="337"/>
      <c r="K114" s="337"/>
      <c r="L114" s="337"/>
      <c r="M114" s="338">
        <f t="shared" ref="M114" si="5">SUM(M119:M150)</f>
        <v>284621.10000000003</v>
      </c>
      <c r="N114" s="338">
        <f>SUM(N115:N150)</f>
        <v>266874.2</v>
      </c>
      <c r="O114" s="338">
        <f>SUM(O115:O150)</f>
        <v>256971.2</v>
      </c>
      <c r="P114" s="120">
        <f t="shared" si="2"/>
        <v>0.90285365350636326</v>
      </c>
      <c r="Q114" s="120">
        <f t="shared" si="3"/>
        <v>0.9628926288116274</v>
      </c>
    </row>
    <row r="115" spans="1:17" ht="33.6">
      <c r="A115" s="333"/>
      <c r="B115" s="333"/>
      <c r="C115" s="333"/>
      <c r="D115" s="333"/>
      <c r="E115" s="333"/>
      <c r="F115" s="299"/>
      <c r="G115" s="294" t="s">
        <v>474</v>
      </c>
      <c r="H115" s="336">
        <v>940</v>
      </c>
      <c r="I115" s="337"/>
      <c r="J115" s="337"/>
      <c r="K115" s="337"/>
      <c r="L115" s="337"/>
      <c r="M115" s="338">
        <f>M118</f>
        <v>0</v>
      </c>
      <c r="N115" s="338">
        <f>N118</f>
        <v>0</v>
      </c>
      <c r="O115" s="338">
        <f>O118</f>
        <v>0</v>
      </c>
      <c r="P115" s="121"/>
      <c r="Q115" s="121"/>
    </row>
    <row r="116" spans="1:17" ht="18" hidden="1" customHeight="1">
      <c r="A116" s="330" t="s">
        <v>17</v>
      </c>
      <c r="B116" s="330" t="s">
        <v>46</v>
      </c>
      <c r="C116" s="330" t="s">
        <v>19</v>
      </c>
      <c r="D116" s="333"/>
      <c r="E116" s="333"/>
      <c r="F116" s="331" t="s">
        <v>206</v>
      </c>
      <c r="G116" s="331" t="s">
        <v>474</v>
      </c>
      <c r="H116" s="332">
        <v>940</v>
      </c>
      <c r="I116" s="330" t="s">
        <v>20</v>
      </c>
      <c r="J116" s="330" t="s">
        <v>32</v>
      </c>
      <c r="K116" s="96"/>
      <c r="L116" s="330"/>
      <c r="M116" s="196"/>
      <c r="N116" s="196"/>
      <c r="O116" s="103"/>
      <c r="P116" s="121" t="e">
        <f t="shared" si="2"/>
        <v>#DIV/0!</v>
      </c>
      <c r="Q116" s="121" t="e">
        <f t="shared" si="3"/>
        <v>#DIV/0!</v>
      </c>
    </row>
    <row r="117" spans="1:17" ht="18" hidden="1" customHeight="1">
      <c r="A117" s="330"/>
      <c r="B117" s="330"/>
      <c r="C117" s="330"/>
      <c r="D117" s="333"/>
      <c r="E117" s="333"/>
      <c r="F117" s="331"/>
      <c r="G117" s="331"/>
      <c r="H117" s="332"/>
      <c r="I117" s="330"/>
      <c r="J117" s="330"/>
      <c r="K117" s="96"/>
      <c r="L117" s="330"/>
      <c r="M117" s="196"/>
      <c r="N117" s="196"/>
      <c r="O117" s="103"/>
      <c r="P117" s="121" t="e">
        <f t="shared" si="2"/>
        <v>#DIV/0!</v>
      </c>
      <c r="Q117" s="121" t="e">
        <f t="shared" si="3"/>
        <v>#DIV/0!</v>
      </c>
    </row>
    <row r="118" spans="1:17" ht="18" hidden="1" customHeight="1">
      <c r="A118" s="333"/>
      <c r="B118" s="333"/>
      <c r="C118" s="333"/>
      <c r="D118" s="333"/>
      <c r="E118" s="333"/>
      <c r="F118" s="299"/>
      <c r="G118" s="331"/>
      <c r="H118" s="333"/>
      <c r="I118" s="333"/>
      <c r="J118" s="333"/>
      <c r="K118" s="96"/>
      <c r="L118" s="333"/>
      <c r="M118" s="196"/>
      <c r="N118" s="196"/>
      <c r="O118" s="103"/>
      <c r="P118" s="121" t="e">
        <f t="shared" si="2"/>
        <v>#DIV/0!</v>
      </c>
      <c r="Q118" s="121" t="e">
        <f t="shared" si="3"/>
        <v>#DIV/0!</v>
      </c>
    </row>
    <row r="119" spans="1:17" ht="18" hidden="1" customHeight="1">
      <c r="A119" s="333"/>
      <c r="B119" s="333"/>
      <c r="C119" s="333"/>
      <c r="D119" s="333"/>
      <c r="E119" s="333"/>
      <c r="F119" s="299"/>
      <c r="G119" s="331" t="s">
        <v>16</v>
      </c>
      <c r="H119" s="332">
        <v>935</v>
      </c>
      <c r="I119" s="330" t="s">
        <v>20</v>
      </c>
      <c r="J119" s="330" t="s">
        <v>32</v>
      </c>
      <c r="K119" s="96"/>
      <c r="L119" s="330" t="s">
        <v>163</v>
      </c>
      <c r="M119" s="196"/>
      <c r="N119" s="196"/>
      <c r="O119" s="103"/>
      <c r="P119" s="121" t="e">
        <f t="shared" si="2"/>
        <v>#DIV/0!</v>
      </c>
      <c r="Q119" s="121" t="e">
        <f t="shared" si="3"/>
        <v>#DIV/0!</v>
      </c>
    </row>
    <row r="120" spans="1:17" ht="18" hidden="1" customHeight="1">
      <c r="A120" s="333"/>
      <c r="B120" s="333"/>
      <c r="C120" s="333"/>
      <c r="D120" s="333"/>
      <c r="E120" s="333"/>
      <c r="F120" s="299"/>
      <c r="G120" s="331"/>
      <c r="H120" s="332"/>
      <c r="I120" s="330"/>
      <c r="J120" s="330"/>
      <c r="K120" s="96"/>
      <c r="L120" s="330"/>
      <c r="M120" s="196"/>
      <c r="N120" s="196"/>
      <c r="O120" s="103"/>
      <c r="P120" s="121" t="e">
        <f t="shared" si="2"/>
        <v>#DIV/0!</v>
      </c>
      <c r="Q120" s="121" t="e">
        <f t="shared" si="3"/>
        <v>#DIV/0!</v>
      </c>
    </row>
    <row r="121" spans="1:17" ht="7.8" hidden="1" customHeight="1">
      <c r="A121" s="333"/>
      <c r="B121" s="333"/>
      <c r="C121" s="333"/>
      <c r="D121" s="333"/>
      <c r="E121" s="333"/>
      <c r="F121" s="299"/>
      <c r="G121" s="331"/>
      <c r="H121" s="332"/>
      <c r="I121" s="330"/>
      <c r="J121" s="330"/>
      <c r="K121" s="96"/>
      <c r="L121" s="330"/>
      <c r="M121" s="196"/>
      <c r="N121" s="196"/>
      <c r="O121" s="103"/>
      <c r="P121" s="121" t="e">
        <f t="shared" si="2"/>
        <v>#DIV/0!</v>
      </c>
      <c r="Q121" s="121" t="e">
        <f t="shared" si="3"/>
        <v>#DIV/0!</v>
      </c>
    </row>
    <row r="122" spans="1:17" ht="52.2" customHeight="1">
      <c r="A122" s="333"/>
      <c r="B122" s="333"/>
      <c r="C122" s="333"/>
      <c r="D122" s="333"/>
      <c r="E122" s="333"/>
      <c r="F122" s="299"/>
      <c r="G122" s="331"/>
      <c r="H122" s="332"/>
      <c r="I122" s="330"/>
      <c r="J122" s="330"/>
      <c r="K122" s="96" t="s">
        <v>464</v>
      </c>
      <c r="L122" s="330"/>
      <c r="M122" s="196">
        <v>50000</v>
      </c>
      <c r="N122" s="196"/>
      <c r="O122" s="103"/>
      <c r="P122" s="121">
        <f t="shared" si="2"/>
        <v>0</v>
      </c>
      <c r="Q122" s="121"/>
    </row>
    <row r="123" spans="1:17" ht="18" hidden="1" customHeight="1">
      <c r="A123" s="333"/>
      <c r="B123" s="333"/>
      <c r="C123" s="333"/>
      <c r="D123" s="333"/>
      <c r="E123" s="333"/>
      <c r="F123" s="299"/>
      <c r="G123" s="331"/>
      <c r="H123" s="332"/>
      <c r="I123" s="330"/>
      <c r="J123" s="330"/>
      <c r="K123" s="96"/>
      <c r="L123" s="330"/>
      <c r="M123" s="196">
        <v>0</v>
      </c>
      <c r="N123" s="196"/>
      <c r="O123" s="103"/>
      <c r="P123" s="121" t="e">
        <f t="shared" si="2"/>
        <v>#DIV/0!</v>
      </c>
      <c r="Q123" s="121" t="e">
        <f t="shared" si="3"/>
        <v>#DIV/0!</v>
      </c>
    </row>
    <row r="124" spans="1:17" ht="18" hidden="1" customHeight="1">
      <c r="A124" s="301"/>
      <c r="B124" s="301"/>
      <c r="C124" s="301"/>
      <c r="D124" s="301"/>
      <c r="E124" s="301"/>
      <c r="F124" s="301"/>
      <c r="G124" s="301"/>
      <c r="H124" s="301"/>
      <c r="I124" s="301"/>
      <c r="J124" s="301"/>
      <c r="K124" s="96"/>
      <c r="L124" s="96"/>
      <c r="M124" s="196"/>
      <c r="N124" s="196"/>
      <c r="O124" s="103"/>
      <c r="P124" s="121" t="e">
        <f t="shared" si="2"/>
        <v>#DIV/0!</v>
      </c>
      <c r="Q124" s="121" t="e">
        <f t="shared" si="3"/>
        <v>#DIV/0!</v>
      </c>
    </row>
    <row r="125" spans="1:17" ht="36" customHeight="1">
      <c r="A125" s="309" t="s">
        <v>17</v>
      </c>
      <c r="B125" s="309" t="s">
        <v>46</v>
      </c>
      <c r="C125" s="309" t="s">
        <v>21</v>
      </c>
      <c r="D125" s="309"/>
      <c r="E125" s="352"/>
      <c r="F125" s="339" t="s">
        <v>262</v>
      </c>
      <c r="G125" s="339" t="s">
        <v>16</v>
      </c>
      <c r="H125" s="313">
        <v>935</v>
      </c>
      <c r="I125" s="309" t="s">
        <v>20</v>
      </c>
      <c r="J125" s="309" t="s">
        <v>32</v>
      </c>
      <c r="K125" s="96" t="s">
        <v>207</v>
      </c>
      <c r="L125" s="287" t="s">
        <v>29</v>
      </c>
      <c r="M125" s="196">
        <v>16840</v>
      </c>
      <c r="N125" s="196">
        <v>8036.1</v>
      </c>
      <c r="O125" s="196">
        <v>8036.1</v>
      </c>
      <c r="P125" s="121">
        <f t="shared" si="2"/>
        <v>0.47720308788598576</v>
      </c>
      <c r="Q125" s="121">
        <f t="shared" si="3"/>
        <v>1</v>
      </c>
    </row>
    <row r="126" spans="1:17" ht="18.75" hidden="1" customHeight="1">
      <c r="A126" s="351"/>
      <c r="B126" s="351"/>
      <c r="C126" s="351"/>
      <c r="D126" s="351"/>
      <c r="E126" s="353"/>
      <c r="F126" s="354"/>
      <c r="G126" s="354"/>
      <c r="H126" s="355"/>
      <c r="I126" s="351"/>
      <c r="J126" s="351"/>
      <c r="K126" s="96"/>
      <c r="L126" s="287"/>
      <c r="M126" s="196"/>
      <c r="N126" s="196"/>
      <c r="O126" s="196"/>
      <c r="P126" s="121" t="e">
        <f t="shared" si="2"/>
        <v>#DIV/0!</v>
      </c>
      <c r="Q126" s="121" t="e">
        <f t="shared" si="3"/>
        <v>#DIV/0!</v>
      </c>
    </row>
    <row r="127" spans="1:17" ht="18" hidden="1" customHeight="1">
      <c r="A127" s="351"/>
      <c r="B127" s="351"/>
      <c r="C127" s="351"/>
      <c r="D127" s="351"/>
      <c r="E127" s="353"/>
      <c r="F127" s="354"/>
      <c r="G127" s="354"/>
      <c r="H127" s="355"/>
      <c r="I127" s="351"/>
      <c r="J127" s="351"/>
      <c r="K127" s="96"/>
      <c r="L127" s="287"/>
      <c r="M127" s="196">
        <v>0</v>
      </c>
      <c r="N127" s="196"/>
      <c r="O127" s="196"/>
      <c r="P127" s="121" t="e">
        <f t="shared" si="2"/>
        <v>#DIV/0!</v>
      </c>
      <c r="Q127" s="121" t="e">
        <f t="shared" si="3"/>
        <v>#DIV/0!</v>
      </c>
    </row>
    <row r="128" spans="1:17" ht="18.75" hidden="1" customHeight="1">
      <c r="A128" s="351"/>
      <c r="B128" s="351"/>
      <c r="C128" s="351"/>
      <c r="D128" s="351"/>
      <c r="E128" s="353"/>
      <c r="F128" s="354"/>
      <c r="G128" s="354"/>
      <c r="H128" s="355"/>
      <c r="I128" s="351"/>
      <c r="J128" s="351"/>
      <c r="K128" s="96"/>
      <c r="L128" s="287"/>
      <c r="M128" s="196"/>
      <c r="N128" s="196"/>
      <c r="O128" s="196"/>
      <c r="P128" s="121" t="e">
        <f t="shared" si="2"/>
        <v>#DIV/0!</v>
      </c>
      <c r="Q128" s="121" t="e">
        <f t="shared" si="3"/>
        <v>#DIV/0!</v>
      </c>
    </row>
    <row r="129" spans="1:17" ht="18.75" hidden="1" customHeight="1">
      <c r="A129" s="351"/>
      <c r="B129" s="351"/>
      <c r="C129" s="351"/>
      <c r="D129" s="351"/>
      <c r="E129" s="353"/>
      <c r="F129" s="354"/>
      <c r="G129" s="354"/>
      <c r="H129" s="355"/>
      <c r="I129" s="351"/>
      <c r="J129" s="351"/>
      <c r="K129" s="96"/>
      <c r="L129" s="287"/>
      <c r="M129" s="196"/>
      <c r="N129" s="196"/>
      <c r="O129" s="196"/>
      <c r="P129" s="121" t="e">
        <f t="shared" si="2"/>
        <v>#DIV/0!</v>
      </c>
      <c r="Q129" s="121" t="e">
        <f t="shared" si="3"/>
        <v>#DIV/0!</v>
      </c>
    </row>
    <row r="130" spans="1:17" ht="14.4" hidden="1" customHeight="1">
      <c r="A130" s="351"/>
      <c r="B130" s="351"/>
      <c r="C130" s="351"/>
      <c r="D130" s="351"/>
      <c r="E130" s="353"/>
      <c r="F130" s="354"/>
      <c r="G130" s="354"/>
      <c r="H130" s="355"/>
      <c r="I130" s="351"/>
      <c r="J130" s="351"/>
      <c r="K130" s="96"/>
      <c r="L130" s="287"/>
      <c r="M130" s="196"/>
      <c r="N130" s="196"/>
      <c r="O130" s="196"/>
      <c r="P130" s="121" t="e">
        <f t="shared" si="2"/>
        <v>#DIV/0!</v>
      </c>
      <c r="Q130" s="121" t="e">
        <f t="shared" si="3"/>
        <v>#DIV/0!</v>
      </c>
    </row>
    <row r="131" spans="1:17" ht="14.4" hidden="1" customHeight="1">
      <c r="A131" s="351"/>
      <c r="B131" s="351"/>
      <c r="C131" s="351"/>
      <c r="D131" s="351"/>
      <c r="E131" s="353"/>
      <c r="F131" s="354"/>
      <c r="G131" s="354"/>
      <c r="H131" s="355"/>
      <c r="I131" s="351"/>
      <c r="J131" s="351"/>
      <c r="K131" s="96"/>
      <c r="L131" s="287"/>
      <c r="M131" s="196"/>
      <c r="N131" s="196"/>
      <c r="O131" s="196"/>
      <c r="P131" s="121" t="e">
        <f t="shared" si="2"/>
        <v>#DIV/0!</v>
      </c>
      <c r="Q131" s="121" t="e">
        <f t="shared" si="3"/>
        <v>#DIV/0!</v>
      </c>
    </row>
    <row r="132" spans="1:17" ht="49.95" customHeight="1">
      <c r="A132" s="351"/>
      <c r="B132" s="351"/>
      <c r="C132" s="351"/>
      <c r="D132" s="351"/>
      <c r="E132" s="353"/>
      <c r="F132" s="354"/>
      <c r="G132" s="354"/>
      <c r="H132" s="355"/>
      <c r="I132" s="351"/>
      <c r="J132" s="351"/>
      <c r="K132" s="309" t="s">
        <v>465</v>
      </c>
      <c r="L132" s="287"/>
      <c r="M132" s="196">
        <v>31553</v>
      </c>
      <c r="N132" s="196">
        <v>35010.300000000003</v>
      </c>
      <c r="O132" s="196">
        <v>33777.300000000003</v>
      </c>
      <c r="P132" s="121">
        <f t="shared" si="2"/>
        <v>1.0704940893100499</v>
      </c>
      <c r="Q132" s="121">
        <f t="shared" si="3"/>
        <v>0.96478179278669418</v>
      </c>
    </row>
    <row r="133" spans="1:17" ht="49.95" customHeight="1">
      <c r="A133" s="315"/>
      <c r="B133" s="315"/>
      <c r="C133" s="315"/>
      <c r="D133" s="315"/>
      <c r="E133" s="356"/>
      <c r="F133" s="340"/>
      <c r="G133" s="340"/>
      <c r="H133" s="319"/>
      <c r="I133" s="315"/>
      <c r="J133" s="315"/>
      <c r="K133" s="315"/>
      <c r="L133" s="307" t="s">
        <v>460</v>
      </c>
      <c r="M133" s="196">
        <v>0</v>
      </c>
      <c r="N133" s="196">
        <v>8542.7000000000007</v>
      </c>
      <c r="O133" s="196">
        <v>8542.7000000000007</v>
      </c>
      <c r="P133" s="121"/>
      <c r="Q133" s="121">
        <f t="shared" si="3"/>
        <v>1</v>
      </c>
    </row>
    <row r="134" spans="1:17" ht="18">
      <c r="A134" s="330" t="s">
        <v>17</v>
      </c>
      <c r="B134" s="330" t="s">
        <v>46</v>
      </c>
      <c r="C134" s="330" t="s">
        <v>24</v>
      </c>
      <c r="D134" s="330"/>
      <c r="E134" s="357"/>
      <c r="F134" s="331" t="s">
        <v>48</v>
      </c>
      <c r="G134" s="331" t="s">
        <v>16</v>
      </c>
      <c r="H134" s="332">
        <v>935</v>
      </c>
      <c r="I134" s="330" t="s">
        <v>20</v>
      </c>
      <c r="J134" s="330" t="s">
        <v>32</v>
      </c>
      <c r="K134" s="96" t="s">
        <v>265</v>
      </c>
      <c r="L134" s="287" t="s">
        <v>29</v>
      </c>
      <c r="M134" s="196">
        <v>53531</v>
      </c>
      <c r="N134" s="196">
        <v>73531</v>
      </c>
      <c r="O134" s="196">
        <v>68756.5</v>
      </c>
      <c r="P134" s="121">
        <f t="shared" si="2"/>
        <v>1.2844239786292055</v>
      </c>
      <c r="Q134" s="121">
        <f t="shared" si="3"/>
        <v>0.93506820252682543</v>
      </c>
    </row>
    <row r="135" spans="1:17" ht="18">
      <c r="A135" s="333"/>
      <c r="B135" s="333"/>
      <c r="C135" s="333"/>
      <c r="D135" s="333"/>
      <c r="E135" s="333"/>
      <c r="F135" s="299"/>
      <c r="G135" s="299"/>
      <c r="H135" s="333"/>
      <c r="I135" s="333"/>
      <c r="J135" s="333"/>
      <c r="K135" s="96" t="s">
        <v>209</v>
      </c>
      <c r="L135" s="298"/>
      <c r="M135" s="196">
        <v>555</v>
      </c>
      <c r="N135" s="196">
        <v>745</v>
      </c>
      <c r="O135" s="196">
        <v>694.5</v>
      </c>
      <c r="P135" s="121">
        <f t="shared" si="2"/>
        <v>1.2513513513513514</v>
      </c>
      <c r="Q135" s="121">
        <f t="shared" si="3"/>
        <v>0.93221476510067114</v>
      </c>
    </row>
    <row r="136" spans="1:17" ht="18">
      <c r="A136" s="333"/>
      <c r="B136" s="333"/>
      <c r="C136" s="333"/>
      <c r="D136" s="333"/>
      <c r="E136" s="333"/>
      <c r="F136" s="299"/>
      <c r="G136" s="299"/>
      <c r="H136" s="333"/>
      <c r="I136" s="333"/>
      <c r="J136" s="333"/>
      <c r="K136" s="96" t="s">
        <v>482</v>
      </c>
      <c r="L136" s="298"/>
      <c r="M136" s="196"/>
      <c r="N136" s="196">
        <v>1100</v>
      </c>
      <c r="O136" s="196">
        <v>780</v>
      </c>
      <c r="P136" s="121"/>
      <c r="Q136" s="121">
        <f t="shared" ref="Q136:Q158" si="6">O136/N136</f>
        <v>0.70909090909090911</v>
      </c>
    </row>
    <row r="137" spans="1:17" ht="18" customHeight="1">
      <c r="A137" s="333"/>
      <c r="B137" s="333"/>
      <c r="C137" s="333"/>
      <c r="D137" s="333"/>
      <c r="E137" s="333"/>
      <c r="F137" s="299"/>
      <c r="G137" s="299"/>
      <c r="H137" s="333"/>
      <c r="I137" s="333"/>
      <c r="J137" s="333"/>
      <c r="K137" s="96" t="s">
        <v>208</v>
      </c>
      <c r="L137" s="298"/>
      <c r="M137" s="196">
        <v>2000</v>
      </c>
      <c r="N137" s="196">
        <v>3225</v>
      </c>
      <c r="O137" s="196">
        <v>3225</v>
      </c>
      <c r="P137" s="121">
        <f t="shared" ref="P137:P156" si="7">O137/M137</f>
        <v>1.6125</v>
      </c>
      <c r="Q137" s="121">
        <f t="shared" si="6"/>
        <v>1</v>
      </c>
    </row>
    <row r="138" spans="1:17" ht="18" hidden="1" customHeight="1">
      <c r="A138" s="330" t="s">
        <v>17</v>
      </c>
      <c r="B138" s="330" t="s">
        <v>46</v>
      </c>
      <c r="C138" s="330" t="s">
        <v>24</v>
      </c>
      <c r="D138" s="332">
        <v>1</v>
      </c>
      <c r="E138" s="333"/>
      <c r="F138" s="288" t="s">
        <v>342</v>
      </c>
      <c r="G138" s="288" t="s">
        <v>16</v>
      </c>
      <c r="H138" s="332">
        <v>935</v>
      </c>
      <c r="I138" s="330" t="s">
        <v>20</v>
      </c>
      <c r="J138" s="330" t="s">
        <v>32</v>
      </c>
      <c r="K138" s="96" t="s">
        <v>466</v>
      </c>
      <c r="L138" s="307" t="s">
        <v>29</v>
      </c>
      <c r="M138" s="196">
        <v>0</v>
      </c>
      <c r="N138" s="196"/>
      <c r="O138" s="103"/>
      <c r="P138" s="121" t="e">
        <f t="shared" si="7"/>
        <v>#DIV/0!</v>
      </c>
      <c r="Q138" s="121" t="e">
        <f t="shared" si="6"/>
        <v>#DIV/0!</v>
      </c>
    </row>
    <row r="139" spans="1:17" ht="52.95" customHeight="1">
      <c r="A139" s="330"/>
      <c r="B139" s="330"/>
      <c r="C139" s="330"/>
      <c r="D139" s="332"/>
      <c r="E139" s="333"/>
      <c r="F139" s="288"/>
      <c r="G139" s="288"/>
      <c r="H139" s="332"/>
      <c r="I139" s="330"/>
      <c r="J139" s="330"/>
      <c r="K139" s="96" t="s">
        <v>267</v>
      </c>
      <c r="L139" s="307" t="s">
        <v>29</v>
      </c>
      <c r="M139" s="196">
        <v>105344.4</v>
      </c>
      <c r="N139" s="196">
        <v>105344.4</v>
      </c>
      <c r="O139" s="196">
        <v>105344.4</v>
      </c>
      <c r="P139" s="121">
        <f t="shared" si="7"/>
        <v>1</v>
      </c>
      <c r="Q139" s="121">
        <f t="shared" si="6"/>
        <v>1</v>
      </c>
    </row>
    <row r="140" spans="1:17" ht="41.4" customHeight="1">
      <c r="A140" s="330"/>
      <c r="B140" s="330"/>
      <c r="C140" s="330"/>
      <c r="D140" s="332"/>
      <c r="E140" s="333"/>
      <c r="F140" s="288"/>
      <c r="G140" s="288"/>
      <c r="H140" s="332"/>
      <c r="I140" s="330"/>
      <c r="J140" s="330"/>
      <c r="K140" s="96" t="s">
        <v>467</v>
      </c>
      <c r="L140" s="307" t="s">
        <v>29</v>
      </c>
      <c r="M140" s="196">
        <v>1165</v>
      </c>
      <c r="N140" s="196"/>
      <c r="O140" s="103"/>
      <c r="P140" s="121">
        <f t="shared" si="7"/>
        <v>0</v>
      </c>
      <c r="Q140" s="121"/>
    </row>
    <row r="141" spans="1:17" ht="23.4" hidden="1" customHeight="1">
      <c r="A141" s="330" t="s">
        <v>17</v>
      </c>
      <c r="B141" s="330" t="s">
        <v>46</v>
      </c>
      <c r="C141" s="330" t="s">
        <v>24</v>
      </c>
      <c r="D141" s="332">
        <v>5</v>
      </c>
      <c r="E141" s="333"/>
      <c r="F141" s="331" t="s">
        <v>468</v>
      </c>
      <c r="G141" s="331" t="s">
        <v>16</v>
      </c>
      <c r="H141" s="332">
        <v>935</v>
      </c>
      <c r="I141" s="330" t="s">
        <v>20</v>
      </c>
      <c r="J141" s="330" t="s">
        <v>32</v>
      </c>
      <c r="K141" s="330" t="s">
        <v>469</v>
      </c>
      <c r="L141" s="287" t="s">
        <v>29</v>
      </c>
      <c r="M141" s="226"/>
      <c r="N141" s="226"/>
      <c r="O141" s="103"/>
      <c r="P141" s="121" t="e">
        <f t="shared" si="7"/>
        <v>#DIV/0!</v>
      </c>
      <c r="Q141" s="121" t="e">
        <f t="shared" si="6"/>
        <v>#DIV/0!</v>
      </c>
    </row>
    <row r="142" spans="1:17" ht="14.4" hidden="1" customHeight="1">
      <c r="A142" s="330"/>
      <c r="B142" s="330"/>
      <c r="C142" s="330"/>
      <c r="D142" s="332"/>
      <c r="E142" s="333"/>
      <c r="F142" s="331"/>
      <c r="G142" s="331"/>
      <c r="H142" s="332"/>
      <c r="I142" s="330"/>
      <c r="J142" s="330"/>
      <c r="K142" s="330"/>
      <c r="L142" s="287"/>
      <c r="M142" s="226"/>
      <c r="N142" s="226"/>
      <c r="O142" s="103"/>
      <c r="P142" s="121" t="e">
        <f t="shared" si="7"/>
        <v>#DIV/0!</v>
      </c>
      <c r="Q142" s="121" t="e">
        <f t="shared" si="6"/>
        <v>#DIV/0!</v>
      </c>
    </row>
    <row r="143" spans="1:17" ht="18" hidden="1" customHeight="1">
      <c r="A143" s="330" t="s">
        <v>17</v>
      </c>
      <c r="B143" s="330" t="s">
        <v>46</v>
      </c>
      <c r="C143" s="330" t="s">
        <v>17</v>
      </c>
      <c r="D143" s="330"/>
      <c r="E143" s="330"/>
      <c r="F143" s="288" t="s">
        <v>49</v>
      </c>
      <c r="G143" s="288" t="s">
        <v>16</v>
      </c>
      <c r="H143" s="332">
        <v>935</v>
      </c>
      <c r="I143" s="309" t="s">
        <v>20</v>
      </c>
      <c r="J143" s="309" t="s">
        <v>32</v>
      </c>
      <c r="K143" s="96" t="s">
        <v>210</v>
      </c>
      <c r="L143" s="311" t="s">
        <v>29</v>
      </c>
      <c r="M143" s="196">
        <v>0</v>
      </c>
      <c r="N143" s="196"/>
      <c r="O143" s="103"/>
      <c r="P143" s="121" t="e">
        <f t="shared" si="7"/>
        <v>#DIV/0!</v>
      </c>
      <c r="Q143" s="121" t="e">
        <f t="shared" si="6"/>
        <v>#DIV/0!</v>
      </c>
    </row>
    <row r="144" spans="1:17" ht="39" customHeight="1">
      <c r="A144" s="330"/>
      <c r="B144" s="330"/>
      <c r="C144" s="330"/>
      <c r="D144" s="330"/>
      <c r="E144" s="330"/>
      <c r="F144" s="288"/>
      <c r="G144" s="288"/>
      <c r="H144" s="332"/>
      <c r="I144" s="351"/>
      <c r="J144" s="351"/>
      <c r="K144" s="96" t="s">
        <v>470</v>
      </c>
      <c r="L144" s="358"/>
      <c r="M144" s="196">
        <v>4000</v>
      </c>
      <c r="N144" s="196">
        <v>9593</v>
      </c>
      <c r="O144" s="196">
        <v>8204.7000000000007</v>
      </c>
      <c r="P144" s="121">
        <f t="shared" si="7"/>
        <v>2.0511750000000002</v>
      </c>
      <c r="Q144" s="121">
        <f t="shared" si="6"/>
        <v>0.85527989158761608</v>
      </c>
    </row>
    <row r="145" spans="1:17" ht="39" customHeight="1">
      <c r="A145" s="330"/>
      <c r="B145" s="330"/>
      <c r="C145" s="330"/>
      <c r="D145" s="330"/>
      <c r="E145" s="330"/>
      <c r="F145" s="288"/>
      <c r="G145" s="288"/>
      <c r="H145" s="332"/>
      <c r="I145" s="361"/>
      <c r="J145" s="361"/>
      <c r="K145" s="96" t="s">
        <v>483</v>
      </c>
      <c r="L145" s="362"/>
      <c r="M145" s="196"/>
      <c r="N145" s="196">
        <v>600</v>
      </c>
      <c r="O145" s="103"/>
      <c r="P145" s="121"/>
      <c r="Q145" s="121">
        <f t="shared" si="6"/>
        <v>0</v>
      </c>
    </row>
    <row r="146" spans="1:17" ht="39" customHeight="1">
      <c r="A146" s="330"/>
      <c r="B146" s="330"/>
      <c r="C146" s="330"/>
      <c r="D146" s="330"/>
      <c r="E146" s="330"/>
      <c r="F146" s="288"/>
      <c r="G146" s="288"/>
      <c r="H146" s="332"/>
      <c r="I146" s="96" t="s">
        <v>28</v>
      </c>
      <c r="J146" s="96" t="s">
        <v>38</v>
      </c>
      <c r="K146" s="96" t="s">
        <v>266</v>
      </c>
      <c r="L146" s="307" t="s">
        <v>29</v>
      </c>
      <c r="M146" s="196"/>
      <c r="N146" s="196"/>
      <c r="O146" s="103"/>
      <c r="P146" s="121"/>
      <c r="Q146" s="121"/>
    </row>
    <row r="147" spans="1:17" ht="18" hidden="1" customHeight="1">
      <c r="A147" s="330" t="s">
        <v>17</v>
      </c>
      <c r="B147" s="330" t="s">
        <v>46</v>
      </c>
      <c r="C147" s="330" t="s">
        <v>35</v>
      </c>
      <c r="D147" s="349"/>
      <c r="E147" s="349"/>
      <c r="F147" s="331" t="s">
        <v>92</v>
      </c>
      <c r="G147" s="331" t="s">
        <v>16</v>
      </c>
      <c r="H147" s="330">
        <v>935</v>
      </c>
      <c r="I147" s="330" t="s">
        <v>20</v>
      </c>
      <c r="J147" s="330" t="s">
        <v>32</v>
      </c>
      <c r="K147" s="96"/>
      <c r="L147" s="288"/>
      <c r="M147" s="196"/>
      <c r="N147" s="196"/>
      <c r="O147" s="103"/>
      <c r="P147" s="121" t="e">
        <f t="shared" si="7"/>
        <v>#DIV/0!</v>
      </c>
      <c r="Q147" s="121" t="e">
        <f t="shared" si="6"/>
        <v>#DIV/0!</v>
      </c>
    </row>
    <row r="148" spans="1:17" ht="18" hidden="1" customHeight="1">
      <c r="A148" s="333"/>
      <c r="B148" s="333"/>
      <c r="C148" s="333"/>
      <c r="D148" s="350"/>
      <c r="E148" s="350"/>
      <c r="F148" s="299"/>
      <c r="G148" s="299"/>
      <c r="H148" s="333"/>
      <c r="I148" s="333"/>
      <c r="J148" s="333"/>
      <c r="K148" s="96"/>
      <c r="L148" s="298"/>
      <c r="M148" s="196"/>
      <c r="N148" s="196"/>
      <c r="O148" s="103"/>
      <c r="P148" s="121" t="e">
        <f t="shared" si="7"/>
        <v>#DIV/0!</v>
      </c>
      <c r="Q148" s="121" t="e">
        <f t="shared" si="6"/>
        <v>#DIV/0!</v>
      </c>
    </row>
    <row r="149" spans="1:17" ht="31.2" customHeight="1">
      <c r="A149" s="330" t="s">
        <v>17</v>
      </c>
      <c r="B149" s="330" t="s">
        <v>46</v>
      </c>
      <c r="C149" s="330" t="s">
        <v>91</v>
      </c>
      <c r="D149" s="333"/>
      <c r="E149" s="333"/>
      <c r="F149" s="331" t="s">
        <v>343</v>
      </c>
      <c r="G149" s="288" t="s">
        <v>16</v>
      </c>
      <c r="H149" s="332">
        <v>935</v>
      </c>
      <c r="I149" s="330" t="s">
        <v>20</v>
      </c>
      <c r="J149" s="330" t="s">
        <v>30</v>
      </c>
      <c r="K149" s="96" t="s">
        <v>344</v>
      </c>
      <c r="L149" s="288">
        <v>244</v>
      </c>
      <c r="M149" s="196">
        <v>0</v>
      </c>
      <c r="N149" s="304">
        <v>3834.8</v>
      </c>
      <c r="O149" s="196">
        <v>3834.8</v>
      </c>
      <c r="P149" s="121"/>
      <c r="Q149" s="121">
        <f t="shared" si="6"/>
        <v>1</v>
      </c>
    </row>
    <row r="150" spans="1:17" ht="28.2" customHeight="1">
      <c r="A150" s="330"/>
      <c r="B150" s="330"/>
      <c r="C150" s="330"/>
      <c r="D150" s="333"/>
      <c r="E150" s="333"/>
      <c r="F150" s="331"/>
      <c r="G150" s="288"/>
      <c r="H150" s="332"/>
      <c r="I150" s="330"/>
      <c r="J150" s="330"/>
      <c r="K150" s="96" t="s">
        <v>345</v>
      </c>
      <c r="L150" s="288"/>
      <c r="M150" s="196">
        <v>19632.7</v>
      </c>
      <c r="N150" s="196">
        <v>17311.900000000001</v>
      </c>
      <c r="O150" s="196">
        <v>15775.2</v>
      </c>
      <c r="P150" s="121">
        <f t="shared" si="7"/>
        <v>0.80351658202896192</v>
      </c>
      <c r="Q150" s="121">
        <f t="shared" si="6"/>
        <v>0.91123446877581316</v>
      </c>
    </row>
    <row r="151" spans="1:17" ht="33.6">
      <c r="A151" s="345" t="s">
        <v>17</v>
      </c>
      <c r="B151" s="335">
        <v>6</v>
      </c>
      <c r="C151" s="335"/>
      <c r="D151" s="335"/>
      <c r="E151" s="335"/>
      <c r="F151" s="322" t="s">
        <v>51</v>
      </c>
      <c r="G151" s="291"/>
      <c r="H151" s="335"/>
      <c r="I151" s="345"/>
      <c r="J151" s="345"/>
      <c r="K151" s="345"/>
      <c r="L151" s="322"/>
      <c r="M151" s="304">
        <f>M152+M153+M154+M155+M156+M157+M158</f>
        <v>6968.6</v>
      </c>
      <c r="N151" s="304">
        <f>N152+N153+N154+N155+N156+N157+N158</f>
        <v>7368.1</v>
      </c>
      <c r="O151" s="304">
        <f>O152+O153+O154+O155+O156+O157+O158</f>
        <v>6913.5000000000009</v>
      </c>
      <c r="P151" s="120">
        <f t="shared" si="7"/>
        <v>0.99209310334930989</v>
      </c>
      <c r="Q151" s="120">
        <f t="shared" si="6"/>
        <v>0.93830159742674513</v>
      </c>
    </row>
    <row r="152" spans="1:17" ht="18">
      <c r="A152" s="330" t="s">
        <v>17</v>
      </c>
      <c r="B152" s="330" t="s">
        <v>50</v>
      </c>
      <c r="C152" s="330" t="s">
        <v>19</v>
      </c>
      <c r="D152" s="330" t="s">
        <v>50</v>
      </c>
      <c r="E152" s="300"/>
      <c r="F152" s="339" t="s">
        <v>135</v>
      </c>
      <c r="G152" s="339" t="s">
        <v>16</v>
      </c>
      <c r="H152" s="332">
        <v>935</v>
      </c>
      <c r="I152" s="330" t="s">
        <v>28</v>
      </c>
      <c r="J152" s="330" t="s">
        <v>28</v>
      </c>
      <c r="K152" s="330" t="s">
        <v>147</v>
      </c>
      <c r="L152" s="307" t="s">
        <v>332</v>
      </c>
      <c r="M152" s="196">
        <v>5162</v>
      </c>
      <c r="N152" s="196">
        <v>5191</v>
      </c>
      <c r="O152" s="196">
        <v>5005.5</v>
      </c>
      <c r="P152" s="121">
        <f t="shared" si="7"/>
        <v>0.96968229368461833</v>
      </c>
      <c r="Q152" s="121">
        <f t="shared" si="6"/>
        <v>0.96426507416682716</v>
      </c>
    </row>
    <row r="153" spans="1:17" ht="18">
      <c r="A153" s="330"/>
      <c r="B153" s="330"/>
      <c r="C153" s="330"/>
      <c r="D153" s="330"/>
      <c r="E153" s="300"/>
      <c r="F153" s="354"/>
      <c r="G153" s="354"/>
      <c r="H153" s="332"/>
      <c r="I153" s="330"/>
      <c r="J153" s="330"/>
      <c r="K153" s="330"/>
      <c r="L153" s="307" t="s">
        <v>346</v>
      </c>
      <c r="M153" s="314">
        <v>0</v>
      </c>
      <c r="N153" s="314">
        <v>55.7</v>
      </c>
      <c r="O153" s="314">
        <v>55.7</v>
      </c>
      <c r="P153" s="121"/>
      <c r="Q153" s="121">
        <f t="shared" si="6"/>
        <v>1</v>
      </c>
    </row>
    <row r="154" spans="1:17" ht="18">
      <c r="A154" s="330"/>
      <c r="B154" s="330"/>
      <c r="C154" s="330"/>
      <c r="D154" s="330"/>
      <c r="E154" s="300"/>
      <c r="F154" s="354"/>
      <c r="G154" s="354"/>
      <c r="H154" s="332"/>
      <c r="I154" s="330"/>
      <c r="J154" s="330"/>
      <c r="K154" s="330"/>
      <c r="L154" s="307" t="s">
        <v>333</v>
      </c>
      <c r="M154" s="196">
        <v>1550.3</v>
      </c>
      <c r="N154" s="196">
        <v>1746.3</v>
      </c>
      <c r="O154" s="196">
        <v>1495.9</v>
      </c>
      <c r="P154" s="121">
        <f t="shared" si="7"/>
        <v>0.96491001741598414</v>
      </c>
      <c r="Q154" s="121">
        <f t="shared" si="6"/>
        <v>0.85661112065509948</v>
      </c>
    </row>
    <row r="155" spans="1:17" ht="18" hidden="1" customHeight="1">
      <c r="A155" s="330"/>
      <c r="B155" s="330"/>
      <c r="C155" s="330"/>
      <c r="D155" s="330"/>
      <c r="E155" s="300"/>
      <c r="F155" s="354"/>
      <c r="G155" s="354"/>
      <c r="H155" s="332"/>
      <c r="I155" s="330"/>
      <c r="J155" s="330"/>
      <c r="K155" s="330"/>
      <c r="L155" s="307" t="s">
        <v>471</v>
      </c>
      <c r="M155" s="314"/>
      <c r="N155" s="314"/>
      <c r="O155" s="314"/>
      <c r="P155" s="121" t="e">
        <f t="shared" si="7"/>
        <v>#DIV/0!</v>
      </c>
      <c r="Q155" s="121" t="e">
        <f t="shared" si="6"/>
        <v>#DIV/0!</v>
      </c>
    </row>
    <row r="156" spans="1:17" ht="18">
      <c r="A156" s="330"/>
      <c r="B156" s="330"/>
      <c r="C156" s="330"/>
      <c r="D156" s="330"/>
      <c r="E156" s="300"/>
      <c r="F156" s="354"/>
      <c r="G156" s="354"/>
      <c r="H156" s="332"/>
      <c r="I156" s="330"/>
      <c r="J156" s="330"/>
      <c r="K156" s="330"/>
      <c r="L156" s="307" t="s">
        <v>29</v>
      </c>
      <c r="M156" s="314">
        <v>256.3</v>
      </c>
      <c r="N156" s="314">
        <v>218.5</v>
      </c>
      <c r="O156" s="314">
        <v>199.8</v>
      </c>
      <c r="P156" s="121">
        <f t="shared" si="7"/>
        <v>0.77955520873975814</v>
      </c>
      <c r="Q156" s="121">
        <f t="shared" si="6"/>
        <v>0.91441647597254005</v>
      </c>
    </row>
    <row r="157" spans="1:17" ht="18">
      <c r="A157" s="330"/>
      <c r="B157" s="330"/>
      <c r="C157" s="330"/>
      <c r="D157" s="330"/>
      <c r="E157" s="300"/>
      <c r="F157" s="354"/>
      <c r="G157" s="354"/>
      <c r="H157" s="332"/>
      <c r="I157" s="330"/>
      <c r="J157" s="330"/>
      <c r="K157" s="330" t="s">
        <v>484</v>
      </c>
      <c r="L157" s="306">
        <v>121</v>
      </c>
      <c r="M157" s="363"/>
      <c r="N157" s="359">
        <v>120.3</v>
      </c>
      <c r="O157" s="359">
        <v>120.3</v>
      </c>
      <c r="P157" s="121"/>
      <c r="Q157" s="121">
        <f t="shared" si="6"/>
        <v>1</v>
      </c>
    </row>
    <row r="158" spans="1:17" ht="18">
      <c r="A158" s="330"/>
      <c r="B158" s="330"/>
      <c r="C158" s="330"/>
      <c r="D158" s="330"/>
      <c r="E158" s="300"/>
      <c r="F158" s="340"/>
      <c r="G158" s="340"/>
      <c r="H158" s="332"/>
      <c r="I158" s="330"/>
      <c r="J158" s="330"/>
      <c r="K158" s="330"/>
      <c r="L158" s="364">
        <v>129</v>
      </c>
      <c r="M158" s="363"/>
      <c r="N158" s="359">
        <v>36.299999999999997</v>
      </c>
      <c r="O158" s="359">
        <v>36.299999999999997</v>
      </c>
      <c r="P158" s="121"/>
      <c r="Q158" s="121">
        <f t="shared" si="6"/>
        <v>1</v>
      </c>
    </row>
    <row r="159" spans="1:17" ht="18">
      <c r="P159" s="122"/>
      <c r="Q159" s="122"/>
    </row>
  </sheetData>
  <mergeCells count="358">
    <mergeCell ref="J149:J150"/>
    <mergeCell ref="L149:L150"/>
    <mergeCell ref="A152:A158"/>
    <mergeCell ref="B152:B158"/>
    <mergeCell ref="C152:C158"/>
    <mergeCell ref="D152:D158"/>
    <mergeCell ref="E152:E158"/>
    <mergeCell ref="F152:F158"/>
    <mergeCell ref="G152:G158"/>
    <mergeCell ref="H152:H158"/>
    <mergeCell ref="I152:I158"/>
    <mergeCell ref="J152:J158"/>
    <mergeCell ref="K152:K156"/>
    <mergeCell ref="K157:K158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I149:I150"/>
    <mergeCell ref="J138:J140"/>
    <mergeCell ref="J141:J142"/>
    <mergeCell ref="K141:K142"/>
    <mergeCell ref="L141:L142"/>
    <mergeCell ref="M141:M142"/>
    <mergeCell ref="N141:N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5"/>
    <mergeCell ref="J143:J145"/>
    <mergeCell ref="L143:L145"/>
    <mergeCell ref="A138:A140"/>
    <mergeCell ref="B138:B140"/>
    <mergeCell ref="C138:C140"/>
    <mergeCell ref="D138:D140"/>
    <mergeCell ref="E138:E140"/>
    <mergeCell ref="F138:F140"/>
    <mergeCell ref="G138:G140"/>
    <mergeCell ref="L125:L132"/>
    <mergeCell ref="K132:K133"/>
    <mergeCell ref="E134:E137"/>
    <mergeCell ref="F134:F137"/>
    <mergeCell ref="G134:G137"/>
    <mergeCell ref="H134:H137"/>
    <mergeCell ref="I134:I137"/>
    <mergeCell ref="J134:J137"/>
    <mergeCell ref="L134:L137"/>
    <mergeCell ref="L105:L110"/>
    <mergeCell ref="L111:L112"/>
    <mergeCell ref="A113:A115"/>
    <mergeCell ref="B113:B115"/>
    <mergeCell ref="C113:C115"/>
    <mergeCell ref="D113:D115"/>
    <mergeCell ref="E113:E115"/>
    <mergeCell ref="F113:F115"/>
    <mergeCell ref="G119:G124"/>
    <mergeCell ref="H119:H124"/>
    <mergeCell ref="I119:I124"/>
    <mergeCell ref="J119:J124"/>
    <mergeCell ref="L119:L123"/>
    <mergeCell ref="C116:C124"/>
    <mergeCell ref="D116:D124"/>
    <mergeCell ref="E116:E124"/>
    <mergeCell ref="F116:F124"/>
    <mergeCell ref="G116:G118"/>
    <mergeCell ref="H116:H118"/>
    <mergeCell ref="I116:I118"/>
    <mergeCell ref="J116:J118"/>
    <mergeCell ref="G104:G112"/>
    <mergeCell ref="H105:H112"/>
    <mergeCell ref="I105:I112"/>
    <mergeCell ref="E12:E13"/>
    <mergeCell ref="F12:F13"/>
    <mergeCell ref="D15:D16"/>
    <mergeCell ref="E15:E16"/>
    <mergeCell ref="F15:F16"/>
    <mergeCell ref="G15:G16"/>
    <mergeCell ref="H15:H16"/>
    <mergeCell ref="I15:I16"/>
    <mergeCell ref="J15:J16"/>
    <mergeCell ref="A2:Q2"/>
    <mergeCell ref="M6:O6"/>
    <mergeCell ref="H6:L6"/>
    <mergeCell ref="A6:E6"/>
    <mergeCell ref="F6:F7"/>
    <mergeCell ref="G6:G7"/>
    <mergeCell ref="A3:Q3"/>
    <mergeCell ref="A4:Q4"/>
    <mergeCell ref="P6:Q6"/>
    <mergeCell ref="J23:J24"/>
    <mergeCell ref="K23:K24"/>
    <mergeCell ref="A8:A11"/>
    <mergeCell ref="B8:B11"/>
    <mergeCell ref="C8:C11"/>
    <mergeCell ref="D8:D11"/>
    <mergeCell ref="E8:E11"/>
    <mergeCell ref="F8:F11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15:A16"/>
    <mergeCell ref="B15:B16"/>
    <mergeCell ref="C15:C16"/>
    <mergeCell ref="A12:A13"/>
    <mergeCell ref="B12:B13"/>
    <mergeCell ref="C12:C13"/>
    <mergeCell ref="D12:D13"/>
    <mergeCell ref="C53:C55"/>
    <mergeCell ref="D53:D55"/>
    <mergeCell ref="E53:E55"/>
    <mergeCell ref="F53:F55"/>
    <mergeCell ref="G53:G55"/>
    <mergeCell ref="L37:L38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J25:J27"/>
    <mergeCell ref="K25:K27"/>
    <mergeCell ref="J28:J30"/>
    <mergeCell ref="K28:K30"/>
    <mergeCell ref="A33:A35"/>
    <mergeCell ref="B33:B35"/>
    <mergeCell ref="C33:C35"/>
    <mergeCell ref="D33:D35"/>
    <mergeCell ref="E33:E35"/>
    <mergeCell ref="A83:A84"/>
    <mergeCell ref="B83:B84"/>
    <mergeCell ref="C83:C84"/>
    <mergeCell ref="D83:D84"/>
    <mergeCell ref="E83:E84"/>
    <mergeCell ref="J53:J55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A42:A45"/>
    <mergeCell ref="B42:B45"/>
    <mergeCell ref="C42:C45"/>
    <mergeCell ref="D42:D45"/>
    <mergeCell ref="E42:E45"/>
    <mergeCell ref="F42:F45"/>
    <mergeCell ref="A53:A55"/>
    <mergeCell ref="B53:B55"/>
    <mergeCell ref="E79:E82"/>
    <mergeCell ref="F79:F82"/>
    <mergeCell ref="G79:G82"/>
    <mergeCell ref="H79:H82"/>
    <mergeCell ref="I79:I80"/>
    <mergeCell ref="J85:J94"/>
    <mergeCell ref="L85:L93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A59:A60"/>
    <mergeCell ref="B59:B60"/>
    <mergeCell ref="A85:A94"/>
    <mergeCell ref="B85:B94"/>
    <mergeCell ref="C85:C94"/>
    <mergeCell ref="D85:D94"/>
    <mergeCell ref="E85:E94"/>
    <mergeCell ref="J43:J45"/>
    <mergeCell ref="L43:L44"/>
    <mergeCell ref="A48:A52"/>
    <mergeCell ref="B48:B52"/>
    <mergeCell ref="C48:C52"/>
    <mergeCell ref="D48:D52"/>
    <mergeCell ref="E48:E52"/>
    <mergeCell ref="F48:F52"/>
    <mergeCell ref="G49:G52"/>
    <mergeCell ref="A98:A99"/>
    <mergeCell ref="B98:B99"/>
    <mergeCell ref="C98:C99"/>
    <mergeCell ref="D98:D99"/>
    <mergeCell ref="E98:E99"/>
    <mergeCell ref="G28:G30"/>
    <mergeCell ref="H28:H30"/>
    <mergeCell ref="I28:I30"/>
    <mergeCell ref="G42:G45"/>
    <mergeCell ref="H43:H45"/>
    <mergeCell ref="I43:I45"/>
    <mergeCell ref="C59:C60"/>
    <mergeCell ref="D59:D60"/>
    <mergeCell ref="E59:E60"/>
    <mergeCell ref="F83:F84"/>
    <mergeCell ref="G83:G84"/>
    <mergeCell ref="H53:H55"/>
    <mergeCell ref="I53:I55"/>
    <mergeCell ref="H83:H84"/>
    <mergeCell ref="A96:A97"/>
    <mergeCell ref="B96:B97"/>
    <mergeCell ref="C96:C97"/>
    <mergeCell ref="D96:D97"/>
    <mergeCell ref="E96:E97"/>
    <mergeCell ref="L15:L16"/>
    <mergeCell ref="A19:A20"/>
    <mergeCell ref="B19:B20"/>
    <mergeCell ref="C19:C20"/>
    <mergeCell ref="D19:D20"/>
    <mergeCell ref="E19:E20"/>
    <mergeCell ref="F19:F20"/>
    <mergeCell ref="E37:E38"/>
    <mergeCell ref="F37:F38"/>
    <mergeCell ref="G37:G38"/>
    <mergeCell ref="H37:H38"/>
    <mergeCell ref="I37:I38"/>
    <mergeCell ref="J37:J38"/>
    <mergeCell ref="A28:A30"/>
    <mergeCell ref="B28:B30"/>
    <mergeCell ref="C28:C30"/>
    <mergeCell ref="D28:D30"/>
    <mergeCell ref="E28:E30"/>
    <mergeCell ref="F28:F30"/>
    <mergeCell ref="F33:F34"/>
    <mergeCell ref="A37:A38"/>
    <mergeCell ref="B37:B38"/>
    <mergeCell ref="C37:C38"/>
    <mergeCell ref="D37:D38"/>
    <mergeCell ref="J59:J60"/>
    <mergeCell ref="A61:A68"/>
    <mergeCell ref="B61:B68"/>
    <mergeCell ref="C61:C68"/>
    <mergeCell ref="D61:D68"/>
    <mergeCell ref="E61:E68"/>
    <mergeCell ref="F61:F68"/>
    <mergeCell ref="G61:G65"/>
    <mergeCell ref="H61:H68"/>
    <mergeCell ref="I61:I68"/>
    <mergeCell ref="J61:J68"/>
    <mergeCell ref="F59:F60"/>
    <mergeCell ref="G59:G60"/>
    <mergeCell ref="H59:H60"/>
    <mergeCell ref="I59:I60"/>
    <mergeCell ref="J79:J80"/>
    <mergeCell ref="K79:K80"/>
    <mergeCell ref="L61:L68"/>
    <mergeCell ref="G66:G68"/>
    <mergeCell ref="A69:A70"/>
    <mergeCell ref="B69:B70"/>
    <mergeCell ref="C69:C70"/>
    <mergeCell ref="D69:D70"/>
    <mergeCell ref="E69:E70"/>
    <mergeCell ref="F69:F70"/>
    <mergeCell ref="A71:A76"/>
    <mergeCell ref="B71:B76"/>
    <mergeCell ref="C71:C76"/>
    <mergeCell ref="D71:D76"/>
    <mergeCell ref="E71:E76"/>
    <mergeCell ref="G71:G76"/>
    <mergeCell ref="H71:H74"/>
    <mergeCell ref="H75:H76"/>
    <mergeCell ref="I75:I76"/>
    <mergeCell ref="J75:J76"/>
    <mergeCell ref="A79:A82"/>
    <mergeCell ref="B79:B82"/>
    <mergeCell ref="C79:C82"/>
    <mergeCell ref="D79:D82"/>
    <mergeCell ref="F98:F99"/>
    <mergeCell ref="G98:G99"/>
    <mergeCell ref="H98:H99"/>
    <mergeCell ref="I98:I99"/>
    <mergeCell ref="F85:F94"/>
    <mergeCell ref="G85:G94"/>
    <mergeCell ref="H85:H94"/>
    <mergeCell ref="I85:I94"/>
    <mergeCell ref="J98:J99"/>
    <mergeCell ref="F96:F97"/>
    <mergeCell ref="G96:G97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I100:I102"/>
    <mergeCell ref="J105:J112"/>
    <mergeCell ref="F71:F76"/>
    <mergeCell ref="L116:L118"/>
    <mergeCell ref="A134:A137"/>
    <mergeCell ref="B134:B137"/>
    <mergeCell ref="C134:C137"/>
    <mergeCell ref="D134:D137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J100:J102"/>
    <mergeCell ref="A104:A112"/>
    <mergeCell ref="B104:B112"/>
    <mergeCell ref="C104:C112"/>
    <mergeCell ref="D104:D112"/>
    <mergeCell ref="E104:E112"/>
    <mergeCell ref="F104:F112"/>
    <mergeCell ref="A116:A124"/>
    <mergeCell ref="B116:B124"/>
    <mergeCell ref="H147:H148"/>
    <mergeCell ref="I147:I148"/>
    <mergeCell ref="J147:J148"/>
    <mergeCell ref="L147:L148"/>
    <mergeCell ref="A147:A148"/>
    <mergeCell ref="B147:B148"/>
    <mergeCell ref="C147:C148"/>
    <mergeCell ref="D147:D148"/>
    <mergeCell ref="E147:E148"/>
    <mergeCell ref="F147:F148"/>
    <mergeCell ref="G147:G148"/>
    <mergeCell ref="A125:A133"/>
    <mergeCell ref="B125:B133"/>
    <mergeCell ref="C125:C133"/>
    <mergeCell ref="D125:D133"/>
    <mergeCell ref="E125:E133"/>
    <mergeCell ref="F125:F133"/>
    <mergeCell ref="G125:G133"/>
    <mergeCell ref="H125:H133"/>
    <mergeCell ref="I125:I133"/>
    <mergeCell ref="H138:H140"/>
    <mergeCell ref="I138:I140"/>
    <mergeCell ref="J125:J133"/>
  </mergeCells>
  <phoneticPr fontId="20" type="noConversion"/>
  <pageMargins left="0.11811023622047245" right="0.11811023622047245" top="0.15748031496062992" bottom="0.15748031496062992" header="0.31496062992125984" footer="0.31496062992125984"/>
  <pageSetup paperSize="9" scale="74" orientation="landscape" r:id="rId1"/>
  <rowBreaks count="1" manualBreakCount="1">
    <brk id="22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4"/>
  <sheetViews>
    <sheetView view="pageBreakPreview" topLeftCell="A19" zoomScale="78" zoomScaleNormal="130" zoomScaleSheetLayoutView="78" workbookViewId="0">
      <selection activeCell="J61" sqref="J61"/>
    </sheetView>
  </sheetViews>
  <sheetFormatPr defaultColWidth="9.109375" defaultRowHeight="14.4"/>
  <cols>
    <col min="1" max="1" width="4.6640625" style="4" customWidth="1"/>
    <col min="2" max="2" width="4.5546875" style="4" customWidth="1"/>
    <col min="3" max="3" width="22" style="4" customWidth="1"/>
    <col min="4" max="4" width="41.6640625" style="4" customWidth="1"/>
    <col min="5" max="5" width="18.6640625" style="4" customWidth="1"/>
    <col min="6" max="6" width="17.6640625" style="4" customWidth="1"/>
    <col min="7" max="7" width="15.88671875" style="4" customWidth="1"/>
    <col min="8" max="16384" width="9.109375" style="4"/>
  </cols>
  <sheetData>
    <row r="1" spans="1:17">
      <c r="G1" s="4" t="s">
        <v>327</v>
      </c>
    </row>
    <row r="2" spans="1:17" ht="38.25" customHeight="1">
      <c r="A2" s="238" t="s">
        <v>530</v>
      </c>
      <c r="B2" s="239"/>
      <c r="C2" s="239"/>
      <c r="D2" s="239"/>
      <c r="E2" s="239"/>
      <c r="F2" s="239"/>
      <c r="G2" s="239"/>
      <c r="H2" s="27"/>
      <c r="I2" s="27"/>
      <c r="J2" s="27"/>
      <c r="K2" s="27"/>
      <c r="L2" s="27"/>
      <c r="M2" s="27"/>
    </row>
    <row r="3" spans="1:17" ht="24" customHeight="1">
      <c r="A3" s="242" t="s">
        <v>432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24.75" customHeight="1">
      <c r="A4" s="242" t="s">
        <v>200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</row>
    <row r="5" spans="1:17" ht="7.5" customHeight="1">
      <c r="A5" s="24"/>
      <c r="B5" s="24"/>
      <c r="C5" s="24"/>
      <c r="D5" s="24"/>
      <c r="E5" s="24"/>
      <c r="F5" s="24"/>
      <c r="G5" s="24"/>
    </row>
    <row r="6" spans="1:17" ht="26.25" customHeight="1">
      <c r="A6" s="241" t="s">
        <v>0</v>
      </c>
      <c r="B6" s="241"/>
      <c r="C6" s="230" t="s">
        <v>54</v>
      </c>
      <c r="D6" s="230" t="s">
        <v>55</v>
      </c>
      <c r="E6" s="230" t="s">
        <v>60</v>
      </c>
      <c r="F6" s="240"/>
      <c r="G6" s="230" t="s">
        <v>59</v>
      </c>
    </row>
    <row r="7" spans="1:17" ht="19.5" customHeight="1">
      <c r="A7" s="241"/>
      <c r="B7" s="241"/>
      <c r="C7" s="230"/>
      <c r="D7" s="230"/>
      <c r="E7" s="230" t="s">
        <v>57</v>
      </c>
      <c r="F7" s="230" t="s">
        <v>58</v>
      </c>
      <c r="G7" s="240"/>
    </row>
    <row r="8" spans="1:17" ht="20.25" customHeight="1">
      <c r="A8" s="3" t="s">
        <v>5</v>
      </c>
      <c r="B8" s="3" t="s">
        <v>6</v>
      </c>
      <c r="C8" s="230"/>
      <c r="D8" s="230"/>
      <c r="E8" s="230"/>
      <c r="F8" s="230"/>
      <c r="G8" s="240"/>
    </row>
    <row r="9" spans="1:17" ht="14.4" customHeight="1">
      <c r="A9" s="231" t="s">
        <v>17</v>
      </c>
      <c r="B9" s="234"/>
      <c r="C9" s="237" t="s">
        <v>472</v>
      </c>
      <c r="D9" s="9" t="s">
        <v>168</v>
      </c>
      <c r="E9" s="127">
        <f>E10</f>
        <v>585289.79999999993</v>
      </c>
      <c r="F9" s="166">
        <f>F10+F15+F16</f>
        <v>566473.09999999986</v>
      </c>
      <c r="G9" s="26">
        <f>F9/E9</f>
        <v>0.96785062715940018</v>
      </c>
    </row>
    <row r="10" spans="1:17">
      <c r="A10" s="232"/>
      <c r="B10" s="235"/>
      <c r="C10" s="237"/>
      <c r="D10" s="8" t="s">
        <v>169</v>
      </c>
      <c r="E10" s="10">
        <f>E12+E13</f>
        <v>585289.79999999993</v>
      </c>
      <c r="F10" s="167">
        <f>F12+F13+F14</f>
        <v>566473.09999999986</v>
      </c>
      <c r="G10" s="18">
        <f>F10/E10</f>
        <v>0.96785062715940018</v>
      </c>
    </row>
    <row r="11" spans="1:17">
      <c r="A11" s="232"/>
      <c r="B11" s="235"/>
      <c r="C11" s="237"/>
      <c r="D11" s="17" t="s">
        <v>56</v>
      </c>
      <c r="E11" s="10"/>
      <c r="F11" s="167"/>
      <c r="G11" s="18"/>
    </row>
    <row r="12" spans="1:17" ht="21.6">
      <c r="A12" s="232"/>
      <c r="B12" s="235"/>
      <c r="C12" s="237"/>
      <c r="D12" s="17" t="s">
        <v>170</v>
      </c>
      <c r="E12" s="10">
        <f>E20+E28+E36+E44+E52+E60</f>
        <v>103081.1</v>
      </c>
      <c r="F12" s="167">
        <f>F28+F36+F44+F52+F60+F17</f>
        <v>93237.7</v>
      </c>
      <c r="G12" s="18">
        <f>F12/E12</f>
        <v>0.90450819791406956</v>
      </c>
    </row>
    <row r="13" spans="1:17">
      <c r="A13" s="232"/>
      <c r="B13" s="235"/>
      <c r="C13" s="237"/>
      <c r="D13" s="17" t="s">
        <v>202</v>
      </c>
      <c r="E13" s="10">
        <f>E21+E29+E37+E45+E53+E61</f>
        <v>482208.69999999995</v>
      </c>
      <c r="F13" s="167">
        <f>F29+F37+F45+F53+F61</f>
        <v>473235.39999999991</v>
      </c>
      <c r="G13" s="18">
        <f>F13/E13</f>
        <v>0.98139125237682345</v>
      </c>
    </row>
    <row r="14" spans="1:17">
      <c r="A14" s="232"/>
      <c r="B14" s="235"/>
      <c r="C14" s="237"/>
      <c r="D14" s="17" t="s">
        <v>201</v>
      </c>
      <c r="E14" s="10">
        <v>0</v>
      </c>
      <c r="F14" s="10">
        <v>0</v>
      </c>
      <c r="G14" s="18"/>
    </row>
    <row r="15" spans="1:17" ht="24.75" customHeight="1">
      <c r="A15" s="232"/>
      <c r="B15" s="235"/>
      <c r="C15" s="237"/>
      <c r="D15" s="8" t="s">
        <v>203</v>
      </c>
      <c r="E15" s="10">
        <v>0</v>
      </c>
      <c r="F15" s="10">
        <v>0</v>
      </c>
      <c r="G15" s="18"/>
    </row>
    <row r="16" spans="1:17">
      <c r="A16" s="233"/>
      <c r="B16" s="236"/>
      <c r="C16" s="237"/>
      <c r="D16" s="8" t="s">
        <v>173</v>
      </c>
      <c r="E16" s="10">
        <f>E48</f>
        <v>0</v>
      </c>
      <c r="F16" s="167">
        <f>F48</f>
        <v>0</v>
      </c>
      <c r="G16" s="18"/>
    </row>
    <row r="17" spans="1:13" ht="15" customHeight="1">
      <c r="A17" s="231" t="s">
        <v>17</v>
      </c>
      <c r="B17" s="231" t="s">
        <v>18</v>
      </c>
      <c r="C17" s="237" t="s">
        <v>151</v>
      </c>
      <c r="D17" s="9" t="s">
        <v>168</v>
      </c>
      <c r="E17" s="127">
        <v>250</v>
      </c>
      <c r="F17" s="166">
        <f>F18+F23+F24</f>
        <v>250</v>
      </c>
      <c r="G17" s="26">
        <f>F17/E17</f>
        <v>1</v>
      </c>
    </row>
    <row r="18" spans="1:13">
      <c r="A18" s="232"/>
      <c r="B18" s="232"/>
      <c r="C18" s="237"/>
      <c r="D18" s="8" t="s">
        <v>169</v>
      </c>
      <c r="E18" s="10">
        <v>250</v>
      </c>
      <c r="F18" s="167">
        <f>F20+F21</f>
        <v>250</v>
      </c>
      <c r="G18" s="18">
        <f>F18/E18</f>
        <v>1</v>
      </c>
    </row>
    <row r="19" spans="1:13">
      <c r="A19" s="232"/>
      <c r="B19" s="232"/>
      <c r="C19" s="237"/>
      <c r="D19" s="17" t="s">
        <v>56</v>
      </c>
      <c r="E19" s="10"/>
      <c r="F19" s="167"/>
      <c r="G19" s="11"/>
    </row>
    <row r="20" spans="1:13" ht="21.6">
      <c r="A20" s="232"/>
      <c r="B20" s="232"/>
      <c r="C20" s="237"/>
      <c r="D20" s="17" t="s">
        <v>170</v>
      </c>
      <c r="E20" s="10">
        <v>250</v>
      </c>
      <c r="F20" s="167">
        <v>250</v>
      </c>
      <c r="G20" s="18">
        <f>F20/E20</f>
        <v>1</v>
      </c>
    </row>
    <row r="21" spans="1:13">
      <c r="A21" s="232"/>
      <c r="B21" s="232"/>
      <c r="C21" s="237"/>
      <c r="D21" s="17" t="s">
        <v>222</v>
      </c>
      <c r="E21" s="10">
        <v>0</v>
      </c>
      <c r="F21" s="10">
        <v>0</v>
      </c>
      <c r="G21" s="18"/>
    </row>
    <row r="22" spans="1:13">
      <c r="A22" s="232"/>
      <c r="B22" s="232"/>
      <c r="C22" s="237"/>
      <c r="D22" s="17" t="s">
        <v>171</v>
      </c>
      <c r="E22" s="99">
        <v>0</v>
      </c>
      <c r="F22" s="99">
        <v>0</v>
      </c>
      <c r="G22" s="11"/>
    </row>
    <row r="23" spans="1:13" ht="24.75" customHeight="1">
      <c r="A23" s="232"/>
      <c r="B23" s="232"/>
      <c r="C23" s="237"/>
      <c r="D23" s="8" t="s">
        <v>172</v>
      </c>
      <c r="E23" s="99">
        <v>0</v>
      </c>
      <c r="F23" s="99">
        <v>0</v>
      </c>
      <c r="G23" s="11"/>
    </row>
    <row r="24" spans="1:13">
      <c r="A24" s="233"/>
      <c r="B24" s="233"/>
      <c r="C24" s="237"/>
      <c r="D24" s="8" t="s">
        <v>173</v>
      </c>
      <c r="E24" s="99">
        <v>0</v>
      </c>
      <c r="F24" s="99">
        <v>0</v>
      </c>
      <c r="G24" s="18"/>
    </row>
    <row r="25" spans="1:13" ht="15.75" customHeight="1">
      <c r="A25" s="229" t="s">
        <v>17</v>
      </c>
      <c r="B25" s="227" t="s">
        <v>22</v>
      </c>
      <c r="C25" s="228" t="s">
        <v>23</v>
      </c>
      <c r="D25" s="25" t="s">
        <v>168</v>
      </c>
      <c r="E25" s="127">
        <f>E26</f>
        <v>11937.699999999999</v>
      </c>
      <c r="F25" s="127">
        <f>F28+F29+F31+F30</f>
        <v>11351.099999999999</v>
      </c>
      <c r="G25" s="26">
        <f>F25/E25</f>
        <v>0.95086155624617807</v>
      </c>
      <c r="H25" s="13"/>
      <c r="I25" s="13"/>
      <c r="J25" s="13"/>
      <c r="K25" s="13"/>
      <c r="L25" s="13"/>
      <c r="M25" s="13"/>
    </row>
    <row r="26" spans="1:13">
      <c r="A26" s="229"/>
      <c r="B26" s="227"/>
      <c r="C26" s="228"/>
      <c r="D26" s="16" t="s">
        <v>169</v>
      </c>
      <c r="E26" s="99">
        <f>E28+E29</f>
        <v>11937.699999999999</v>
      </c>
      <c r="F26" s="99">
        <f>F28+F29</f>
        <v>11351.099999999999</v>
      </c>
      <c r="G26" s="18">
        <f>F26/E26</f>
        <v>0.95086155624617807</v>
      </c>
      <c r="H26" s="28"/>
      <c r="I26" s="13"/>
      <c r="J26" s="13"/>
      <c r="K26" s="13"/>
      <c r="L26" s="13"/>
      <c r="M26" s="13"/>
    </row>
    <row r="27" spans="1:13">
      <c r="A27" s="229"/>
      <c r="B27" s="227"/>
      <c r="C27" s="228"/>
      <c r="D27" s="19" t="s">
        <v>56</v>
      </c>
      <c r="E27" s="99"/>
      <c r="F27" s="99"/>
      <c r="G27" s="18"/>
      <c r="H27" s="28"/>
      <c r="I27" s="13"/>
      <c r="J27" s="13"/>
      <c r="K27" s="13"/>
      <c r="L27" s="13"/>
      <c r="M27" s="13"/>
    </row>
    <row r="28" spans="1:13" ht="25.5" customHeight="1">
      <c r="A28" s="229"/>
      <c r="B28" s="227"/>
      <c r="C28" s="228"/>
      <c r="D28" s="19" t="s">
        <v>170</v>
      </c>
      <c r="E28" s="99">
        <v>10569.8</v>
      </c>
      <c r="F28" s="99">
        <f>'[1]ф 1 финансирование'!O23+'[1]ф 1 финансирование'!O24+'[1]ф 1 финансирование'!O25+'[1]ф 1 финансирование'!O26+'[1]ф 1 финансирование'!O27+'[1]ф 1 финансирование'!O28+'[1]ф 1 финансирование'!O33</f>
        <v>10211.799999999999</v>
      </c>
      <c r="G28" s="18">
        <f>F28/E28</f>
        <v>0.96612991731158582</v>
      </c>
      <c r="H28" s="28"/>
      <c r="I28" s="13"/>
      <c r="J28" s="13"/>
      <c r="K28" s="13"/>
      <c r="L28" s="13"/>
      <c r="M28" s="13"/>
    </row>
    <row r="29" spans="1:13">
      <c r="A29" s="229"/>
      <c r="B29" s="227"/>
      <c r="C29" s="228"/>
      <c r="D29" s="19" t="s">
        <v>222</v>
      </c>
      <c r="E29" s="99">
        <v>1367.9</v>
      </c>
      <c r="F29" s="99">
        <f>'[1]ф 1 финансирование'!O29+'[1]ф 1 финансирование'!O30+'[1]ф 1 финансирование'!O31</f>
        <v>1139.3000000000002</v>
      </c>
      <c r="G29" s="18">
        <f>F29/E29</f>
        <v>0.83288252065209456</v>
      </c>
      <c r="H29" s="13"/>
      <c r="I29" s="13"/>
      <c r="J29" s="13"/>
      <c r="K29" s="13"/>
      <c r="L29" s="13"/>
      <c r="M29" s="13"/>
    </row>
    <row r="30" spans="1:13">
      <c r="A30" s="229"/>
      <c r="B30" s="227"/>
      <c r="C30" s="228"/>
      <c r="D30" s="19" t="s">
        <v>171</v>
      </c>
      <c r="E30" s="10">
        <v>0</v>
      </c>
      <c r="F30" s="10">
        <v>0</v>
      </c>
      <c r="G30" s="18"/>
      <c r="H30" s="21"/>
      <c r="I30" s="21"/>
      <c r="J30" s="21"/>
      <c r="K30" s="13"/>
      <c r="L30" s="13"/>
      <c r="M30" s="13"/>
    </row>
    <row r="31" spans="1:13" ht="22.5" customHeight="1">
      <c r="A31" s="229"/>
      <c r="B31" s="227"/>
      <c r="C31" s="228"/>
      <c r="D31" s="16" t="s">
        <v>172</v>
      </c>
      <c r="E31" s="10">
        <v>0</v>
      </c>
      <c r="F31" s="10">
        <v>0</v>
      </c>
      <c r="G31" s="18"/>
      <c r="H31" s="21"/>
      <c r="I31" s="21"/>
      <c r="J31" s="21"/>
      <c r="K31" s="13"/>
      <c r="L31" s="13"/>
      <c r="M31" s="13"/>
    </row>
    <row r="32" spans="1:13">
      <c r="A32" s="229"/>
      <c r="B32" s="227"/>
      <c r="C32" s="228"/>
      <c r="D32" s="16" t="s">
        <v>173</v>
      </c>
      <c r="E32" s="10">
        <v>0</v>
      </c>
      <c r="F32" s="99"/>
      <c r="G32" s="12"/>
      <c r="H32" s="22"/>
      <c r="I32" s="22"/>
      <c r="J32" s="22"/>
    </row>
    <row r="33" spans="1:10" ht="14.4" customHeight="1">
      <c r="A33" s="229" t="s">
        <v>17</v>
      </c>
      <c r="B33" s="227" t="s">
        <v>25</v>
      </c>
      <c r="C33" s="237" t="s">
        <v>37</v>
      </c>
      <c r="D33" s="25" t="s">
        <v>168</v>
      </c>
      <c r="E33" s="128">
        <f>E34</f>
        <v>242021.30000000002</v>
      </c>
      <c r="F33" s="128">
        <f>F34+F39+F40</f>
        <v>241156.9</v>
      </c>
      <c r="G33" s="26">
        <f>F33/E33</f>
        <v>0.99642841353219724</v>
      </c>
      <c r="H33" s="22"/>
      <c r="I33" s="22"/>
      <c r="J33" s="22"/>
    </row>
    <row r="34" spans="1:10">
      <c r="A34" s="229"/>
      <c r="B34" s="227"/>
      <c r="C34" s="237"/>
      <c r="D34" s="16" t="s">
        <v>169</v>
      </c>
      <c r="E34" s="99">
        <f>E36+E37</f>
        <v>242021.30000000002</v>
      </c>
      <c r="F34" s="99">
        <f>F36+F37+F38</f>
        <v>241156.9</v>
      </c>
      <c r="G34" s="18">
        <f>F34/E34</f>
        <v>0.99642841353219724</v>
      </c>
      <c r="H34" s="22"/>
      <c r="I34" s="22"/>
      <c r="J34" s="22"/>
    </row>
    <row r="35" spans="1:10">
      <c r="A35" s="229"/>
      <c r="B35" s="227"/>
      <c r="C35" s="237"/>
      <c r="D35" s="19" t="s">
        <v>56</v>
      </c>
      <c r="E35" s="10"/>
      <c r="F35" s="99"/>
      <c r="G35" s="18"/>
      <c r="H35" s="22"/>
      <c r="I35" s="22"/>
      <c r="J35" s="22"/>
    </row>
    <row r="36" spans="1:10" ht="21.6">
      <c r="A36" s="229"/>
      <c r="B36" s="227"/>
      <c r="C36" s="237"/>
      <c r="D36" s="19" t="s">
        <v>170</v>
      </c>
      <c r="E36" s="99">
        <f>1604+0.1</f>
        <v>1604.1</v>
      </c>
      <c r="F36" s="99">
        <f>'[1]ф 1 финансирование'!O42+'[1]ф 1 финансирование'!O49+'[1]ф 1 финансирование'!O53+'[1]ф 1 финансирование'!O55+'[1]ф 1 финансирование'!O56+'[1]ф 1 финансирование'!O39</f>
        <v>1107.9000000000001</v>
      </c>
      <c r="G36" s="18">
        <f>F36/E36</f>
        <v>0.69066766411071634</v>
      </c>
      <c r="H36" s="22"/>
      <c r="I36" s="22"/>
      <c r="J36" s="22"/>
    </row>
    <row r="37" spans="1:10">
      <c r="A37" s="229"/>
      <c r="B37" s="227"/>
      <c r="C37" s="237"/>
      <c r="D37" s="19" t="s">
        <v>222</v>
      </c>
      <c r="E37" s="99">
        <v>240417.2</v>
      </c>
      <c r="F37" s="99">
        <f>'[1]ф 1 финансирование'!O38+'[1]ф 1 финансирование'!O40+'[1]ф 1 финансирование'!O41+'[1]ф 1 финансирование'!O48+'[1]ф 1 финансирование'!O50+'[1]ф 1 финансирование'!O54</f>
        <v>240049</v>
      </c>
      <c r="G37" s="18">
        <f>F37/E37</f>
        <v>0.99846849559848461</v>
      </c>
      <c r="H37" s="22"/>
      <c r="I37" s="22"/>
      <c r="J37" s="22"/>
    </row>
    <row r="38" spans="1:10">
      <c r="A38" s="229"/>
      <c r="B38" s="227"/>
      <c r="C38" s="237"/>
      <c r="D38" s="19" t="s">
        <v>171</v>
      </c>
      <c r="E38" s="10">
        <v>0</v>
      </c>
      <c r="F38" s="99">
        <v>0</v>
      </c>
      <c r="G38" s="29"/>
      <c r="H38" s="22"/>
      <c r="I38" s="22"/>
      <c r="J38" s="22"/>
    </row>
    <row r="39" spans="1:10" ht="24.75" customHeight="1">
      <c r="A39" s="229"/>
      <c r="B39" s="227"/>
      <c r="C39" s="237"/>
      <c r="D39" s="16" t="s">
        <v>172</v>
      </c>
      <c r="E39" s="99">
        <v>0</v>
      </c>
      <c r="F39" s="99">
        <v>0</v>
      </c>
      <c r="G39" s="12"/>
      <c r="H39" s="23"/>
      <c r="I39" s="22"/>
      <c r="J39" s="22"/>
    </row>
    <row r="40" spans="1:10">
      <c r="A40" s="229"/>
      <c r="B40" s="227"/>
      <c r="C40" s="237"/>
      <c r="D40" s="16" t="s">
        <v>173</v>
      </c>
      <c r="E40" s="10">
        <v>0</v>
      </c>
      <c r="F40" s="99">
        <v>0</v>
      </c>
      <c r="G40" s="12">
        <v>0</v>
      </c>
      <c r="H40" s="22"/>
      <c r="I40" s="22"/>
      <c r="J40" s="22"/>
    </row>
    <row r="41" spans="1:10" ht="14.4" customHeight="1">
      <c r="A41" s="229" t="s">
        <v>17</v>
      </c>
      <c r="B41" s="227" t="s">
        <v>39</v>
      </c>
      <c r="C41" s="228" t="s">
        <v>40</v>
      </c>
      <c r="D41" s="25" t="s">
        <v>168</v>
      </c>
      <c r="E41" s="128">
        <f>E42</f>
        <v>56838.5</v>
      </c>
      <c r="F41" s="168">
        <f>F42+F47+F48</f>
        <v>49830.400000000009</v>
      </c>
      <c r="G41" s="26">
        <f t="shared" ref="G41:G60" si="0">F41/E41</f>
        <v>0.87670153153232422</v>
      </c>
      <c r="H41" s="22"/>
      <c r="I41" s="22"/>
      <c r="J41" s="22"/>
    </row>
    <row r="42" spans="1:10">
      <c r="A42" s="229"/>
      <c r="B42" s="227"/>
      <c r="C42" s="228"/>
      <c r="D42" s="16" t="s">
        <v>169</v>
      </c>
      <c r="E42" s="99">
        <f>E44+E45+E48</f>
        <v>56838.5</v>
      </c>
      <c r="F42" s="99">
        <f>SUM(F44:F46)</f>
        <v>49830.400000000009</v>
      </c>
      <c r="G42" s="18">
        <f t="shared" si="0"/>
        <v>0.87670153153232422</v>
      </c>
      <c r="H42" s="22"/>
      <c r="I42" s="22"/>
      <c r="J42" s="22"/>
    </row>
    <row r="43" spans="1:10">
      <c r="A43" s="229"/>
      <c r="B43" s="227"/>
      <c r="C43" s="228"/>
      <c r="D43" s="19" t="s">
        <v>56</v>
      </c>
      <c r="E43" s="99"/>
      <c r="F43" s="99"/>
      <c r="G43" s="18"/>
    </row>
    <row r="44" spans="1:10" ht="21.6">
      <c r="A44" s="229"/>
      <c r="B44" s="227"/>
      <c r="C44" s="228"/>
      <c r="D44" s="19" t="s">
        <v>170</v>
      </c>
      <c r="E44" s="129">
        <f>39925.8+3508.8+0.1</f>
        <v>43434.700000000004</v>
      </c>
      <c r="F44" s="169">
        <f>'[1]ф 1 финансирование'!O72+'[1]ф 1 финансирование'!O73+'[1]ф 1 финансирование'!O74+'[1]ф 1 финансирование'!O75+'[1]ф 1 финансирование'!O77+'[1]ф 1 финансирование'!O78+'[1]ф 1 финансирование'!O79+'[1]ф 1 финансирование'!O81+'[1]ф 1 финансирование'!O82+'[1]ф 1 финансирование'!O83+'[1]ф 1 финансирование'!O84+'[1]ф 1 финансирование'!O85+'[1]ф 1 финансирование'!O98+'[1]ф 1 финансирование'!O99+'[1]ф 1 финансирование'!O104+'[1]ф 1 финансирование'!O105+'[1]ф 1 финансирование'!O106+'[1]ф 1 финансирование'!O108+'[1]ф 1 финансирование'!O109+'[1]ф 1 финансирование'!O111+'[1]ф 1 финансирование'!O112</f>
        <v>38195.600000000006</v>
      </c>
      <c r="G44" s="18">
        <f t="shared" si="0"/>
        <v>0.87937985067238866</v>
      </c>
    </row>
    <row r="45" spans="1:10">
      <c r="A45" s="229"/>
      <c r="B45" s="227"/>
      <c r="C45" s="228"/>
      <c r="D45" s="19" t="s">
        <v>222</v>
      </c>
      <c r="E45" s="99">
        <v>13403.8</v>
      </c>
      <c r="F45" s="170">
        <f>'[1]ф 1 финансирование'!O101+'[1]ф 1 финансирование'!O107+'[1]ф 1 финансирование'!O110+'[1]ф 1 финансирование'!O113</f>
        <v>11634.8</v>
      </c>
      <c r="G45" s="18">
        <f t="shared" si="0"/>
        <v>0.8680225010817828</v>
      </c>
    </row>
    <row r="46" spans="1:10">
      <c r="A46" s="229"/>
      <c r="B46" s="227"/>
      <c r="C46" s="228"/>
      <c r="D46" s="19" t="s">
        <v>171</v>
      </c>
      <c r="E46" s="99">
        <v>0</v>
      </c>
      <c r="F46" s="171">
        <v>0</v>
      </c>
      <c r="G46" s="18"/>
    </row>
    <row r="47" spans="1:10" ht="26.25" customHeight="1">
      <c r="A47" s="229"/>
      <c r="B47" s="227"/>
      <c r="C47" s="228"/>
      <c r="D47" s="16" t="s">
        <v>172</v>
      </c>
      <c r="E47" s="99">
        <v>0</v>
      </c>
      <c r="F47" s="99">
        <v>0</v>
      </c>
      <c r="G47" s="18"/>
    </row>
    <row r="48" spans="1:10">
      <c r="A48" s="229"/>
      <c r="B48" s="227"/>
      <c r="C48" s="228"/>
      <c r="D48" s="16" t="s">
        <v>173</v>
      </c>
      <c r="E48" s="99">
        <v>0</v>
      </c>
      <c r="F48" s="99">
        <v>0</v>
      </c>
      <c r="G48" s="18"/>
    </row>
    <row r="49" spans="1:7" ht="15" customHeight="1">
      <c r="A49" s="229" t="s">
        <v>17</v>
      </c>
      <c r="B49" s="227" t="s">
        <v>46</v>
      </c>
      <c r="C49" s="228" t="s">
        <v>47</v>
      </c>
      <c r="D49" s="25" t="s">
        <v>168</v>
      </c>
      <c r="E49" s="128">
        <f>E50</f>
        <v>266874.2</v>
      </c>
      <c r="F49" s="168">
        <f>F50+F55+F56</f>
        <v>256971.19999999998</v>
      </c>
      <c r="G49" s="26">
        <f t="shared" si="0"/>
        <v>0.96289262881162729</v>
      </c>
    </row>
    <row r="50" spans="1:7" ht="15" customHeight="1">
      <c r="A50" s="229"/>
      <c r="B50" s="227"/>
      <c r="C50" s="228"/>
      <c r="D50" s="16" t="s">
        <v>169</v>
      </c>
      <c r="E50" s="10">
        <f>E52+E53</f>
        <v>266874.2</v>
      </c>
      <c r="F50" s="172">
        <f>F52+F53+F54</f>
        <v>256971.19999999998</v>
      </c>
      <c r="G50" s="18">
        <f t="shared" si="0"/>
        <v>0.96289262881162729</v>
      </c>
    </row>
    <row r="51" spans="1:7" ht="15" customHeight="1">
      <c r="A51" s="229"/>
      <c r="B51" s="227"/>
      <c r="C51" s="228"/>
      <c r="D51" s="19" t="s">
        <v>56</v>
      </c>
      <c r="E51" s="99"/>
      <c r="F51" s="169"/>
      <c r="G51" s="18"/>
    </row>
    <row r="52" spans="1:7" ht="25.5" customHeight="1">
      <c r="A52" s="229"/>
      <c r="B52" s="227"/>
      <c r="C52" s="228"/>
      <c r="D52" s="19" t="s">
        <v>170</v>
      </c>
      <c r="E52" s="99">
        <v>40011</v>
      </c>
      <c r="F52" s="170">
        <f>'[1]ф 1 финансирование'!O126+'[1]ф 1 финансирование'!O136+'[1]ф 1 финансирование'!O137+'[1]ф 1 финансирование'!O138+'[1]ф 1 финансирование'!O145+'[1]ф 1 финансирование'!O151</f>
        <v>36715.5</v>
      </c>
      <c r="G52" s="18">
        <f t="shared" si="0"/>
        <v>0.91763515033365828</v>
      </c>
    </row>
    <row r="53" spans="1:7" ht="15" customHeight="1">
      <c r="A53" s="229"/>
      <c r="B53" s="227"/>
      <c r="C53" s="228"/>
      <c r="D53" s="19" t="s">
        <v>222</v>
      </c>
      <c r="E53" s="129">
        <v>226863.2</v>
      </c>
      <c r="F53" s="170">
        <f>'[1]ф 1 финансирование'!O133+'[1]ф 1 финансирование'!O134+'[1]ф 1 финансирование'!O135+'[1]ф 1 финансирование'!O140+'[1]ф 1 финансирование'!O150</f>
        <v>220255.69999999998</v>
      </c>
      <c r="G53" s="18">
        <f t="shared" si="0"/>
        <v>0.97087451821185622</v>
      </c>
    </row>
    <row r="54" spans="1:7" ht="15" customHeight="1">
      <c r="A54" s="229"/>
      <c r="B54" s="227"/>
      <c r="C54" s="228"/>
      <c r="D54" s="19" t="s">
        <v>171</v>
      </c>
      <c r="E54" s="10">
        <v>0</v>
      </c>
      <c r="F54" s="172">
        <v>0</v>
      </c>
      <c r="G54" s="18">
        <v>0</v>
      </c>
    </row>
    <row r="55" spans="1:7" ht="22.5" customHeight="1">
      <c r="A55" s="229"/>
      <c r="B55" s="227"/>
      <c r="C55" s="228"/>
      <c r="D55" s="16" t="s">
        <v>172</v>
      </c>
      <c r="E55" s="10">
        <v>0</v>
      </c>
      <c r="F55" s="99">
        <v>0</v>
      </c>
      <c r="G55" s="18"/>
    </row>
    <row r="56" spans="1:7" ht="16.5" customHeight="1">
      <c r="A56" s="229"/>
      <c r="B56" s="227"/>
      <c r="C56" s="228"/>
      <c r="D56" s="16" t="s">
        <v>173</v>
      </c>
      <c r="E56" s="99">
        <v>0</v>
      </c>
      <c r="F56" s="99">
        <v>0</v>
      </c>
      <c r="G56" s="18"/>
    </row>
    <row r="57" spans="1:7" ht="14.4" customHeight="1">
      <c r="A57" s="227" t="s">
        <v>17</v>
      </c>
      <c r="B57" s="227" t="s">
        <v>50</v>
      </c>
      <c r="C57" s="246" t="s">
        <v>51</v>
      </c>
      <c r="D57" s="25" t="s">
        <v>168</v>
      </c>
      <c r="E57" s="128">
        <f>E58</f>
        <v>7368.1</v>
      </c>
      <c r="F57" s="128">
        <f>F58</f>
        <v>6913.5000000000009</v>
      </c>
      <c r="G57" s="26">
        <f t="shared" si="0"/>
        <v>0.93830159742674513</v>
      </c>
    </row>
    <row r="58" spans="1:7">
      <c r="A58" s="227"/>
      <c r="B58" s="227"/>
      <c r="C58" s="246"/>
      <c r="D58" s="16" t="s">
        <v>169</v>
      </c>
      <c r="E58" s="99">
        <f>E60+E61</f>
        <v>7368.1</v>
      </c>
      <c r="F58" s="99">
        <f>F60+F61</f>
        <v>6913.5000000000009</v>
      </c>
      <c r="G58" s="18">
        <f t="shared" si="0"/>
        <v>0.93830159742674513</v>
      </c>
    </row>
    <row r="59" spans="1:7">
      <c r="A59" s="227"/>
      <c r="B59" s="227"/>
      <c r="C59" s="246"/>
      <c r="D59" s="19" t="s">
        <v>56</v>
      </c>
      <c r="E59" s="99"/>
      <c r="F59" s="99"/>
      <c r="G59" s="18"/>
    </row>
    <row r="60" spans="1:7" ht="21.6">
      <c r="A60" s="227"/>
      <c r="B60" s="227"/>
      <c r="C60" s="247"/>
      <c r="D60" s="19" t="s">
        <v>170</v>
      </c>
      <c r="E60" s="99">
        <v>7211.5</v>
      </c>
      <c r="F60" s="99">
        <f>'[1]ф 1 финансирование'!O153+'[1]ф 1 финансирование'!O154+'[1]ф 1 финансирование'!O155+'[1]ф 1 финансирование'!O157</f>
        <v>6756.9000000000005</v>
      </c>
      <c r="G60" s="18">
        <f t="shared" si="0"/>
        <v>0.93696179712958472</v>
      </c>
    </row>
    <row r="61" spans="1:7">
      <c r="A61" s="227"/>
      <c r="B61" s="227"/>
      <c r="C61" s="247"/>
      <c r="D61" s="19" t="s">
        <v>222</v>
      </c>
      <c r="E61" s="99">
        <v>156.6</v>
      </c>
      <c r="F61" s="173">
        <f>'[1]ф 1 финансирование'!O158+'[1]ф 1 финансирование'!O159</f>
        <v>156.6</v>
      </c>
      <c r="G61" s="18">
        <v>0</v>
      </c>
    </row>
    <row r="62" spans="1:7">
      <c r="A62" s="244"/>
      <c r="B62" s="245"/>
      <c r="C62" s="248"/>
      <c r="D62" s="19" t="s">
        <v>171</v>
      </c>
      <c r="E62" s="99">
        <v>0</v>
      </c>
      <c r="F62" s="173">
        <v>0</v>
      </c>
      <c r="G62" s="20"/>
    </row>
    <row r="63" spans="1:7" ht="26.25" customHeight="1">
      <c r="A63" s="244"/>
      <c r="B63" s="245"/>
      <c r="C63" s="248"/>
      <c r="D63" s="16" t="s">
        <v>172</v>
      </c>
      <c r="E63" s="99">
        <v>0</v>
      </c>
      <c r="F63" s="99">
        <v>0</v>
      </c>
      <c r="G63" s="20"/>
    </row>
    <row r="64" spans="1:7">
      <c r="A64" s="244"/>
      <c r="B64" s="245"/>
      <c r="C64" s="248"/>
      <c r="D64" s="16" t="s">
        <v>173</v>
      </c>
      <c r="E64" s="99">
        <v>0</v>
      </c>
      <c r="F64" s="99">
        <v>0</v>
      </c>
      <c r="G64" s="20"/>
    </row>
  </sheetData>
  <mergeCells count="31">
    <mergeCell ref="A49:A56"/>
    <mergeCell ref="B49:B56"/>
    <mergeCell ref="C49:C56"/>
    <mergeCell ref="A57:A64"/>
    <mergeCell ref="B57:B64"/>
    <mergeCell ref="C57:C64"/>
    <mergeCell ref="A2:G2"/>
    <mergeCell ref="E6:F6"/>
    <mergeCell ref="G6:G8"/>
    <mergeCell ref="C25:C32"/>
    <mergeCell ref="A33:A40"/>
    <mergeCell ref="A6:B7"/>
    <mergeCell ref="B33:B40"/>
    <mergeCell ref="C33:C40"/>
    <mergeCell ref="C6:C8"/>
    <mergeCell ref="A3:Q3"/>
    <mergeCell ref="A4:Q4"/>
    <mergeCell ref="B41:B48"/>
    <mergeCell ref="C41:C48"/>
    <mergeCell ref="A41:A48"/>
    <mergeCell ref="F7:F8"/>
    <mergeCell ref="A9:A16"/>
    <mergeCell ref="B9:B16"/>
    <mergeCell ref="C9:C16"/>
    <mergeCell ref="D6:D8"/>
    <mergeCell ref="E7:E8"/>
    <mergeCell ref="A17:A24"/>
    <mergeCell ref="B17:B24"/>
    <mergeCell ref="C17:C24"/>
    <mergeCell ref="A25:A32"/>
    <mergeCell ref="B25:B32"/>
  </mergeCells>
  <phoneticPr fontId="20" type="noConversion"/>
  <pageMargins left="0.39370078740157483" right="0" top="0" bottom="0" header="0.31496062992125984" footer="0.31496062992125984"/>
  <pageSetup paperSize="9" scale="9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7"/>
  <sheetViews>
    <sheetView view="pageBreakPreview" zoomScale="60" workbookViewId="0">
      <selection activeCell="A3" sqref="A3:Q3"/>
    </sheetView>
  </sheetViews>
  <sheetFormatPr defaultRowHeight="14.4"/>
  <cols>
    <col min="1" max="1" width="4.44140625" customWidth="1"/>
    <col min="2" max="2" width="4.33203125" customWidth="1"/>
    <col min="3" max="3" width="4.6640625" customWidth="1"/>
    <col min="4" max="4" width="29.109375" customWidth="1"/>
    <col min="5" max="5" width="33.33203125" customWidth="1"/>
    <col min="6" max="6" width="11" customWidth="1"/>
    <col min="7" max="11" width="10.6640625" customWidth="1"/>
    <col min="17" max="17" width="7.5546875" customWidth="1"/>
  </cols>
  <sheetData>
    <row r="1" spans="1:17">
      <c r="K1" s="60" t="s">
        <v>149</v>
      </c>
    </row>
    <row r="2" spans="1:17" s="2" customFormat="1" ht="68.25" customHeight="1">
      <c r="A2" s="217" t="s">
        <v>429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7" s="2" customFormat="1" ht="36.75" customHeight="1">
      <c r="A3" s="213" t="s">
        <v>431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</row>
    <row r="4" spans="1:17" s="2" customFormat="1" ht="19.5" customHeight="1">
      <c r="A4" s="213" t="s">
        <v>200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7" spans="1:17" ht="15.6">
      <c r="A7" s="249" t="s">
        <v>347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</row>
  </sheetData>
  <mergeCells count="4">
    <mergeCell ref="A7:K7"/>
    <mergeCell ref="A2:K2"/>
    <mergeCell ref="A3:Q3"/>
    <mergeCell ref="A4:Q4"/>
  </mergeCells>
  <phoneticPr fontId="20" type="noConversion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23"/>
  <sheetViews>
    <sheetView view="pageBreakPreview" zoomScale="80" zoomScaleNormal="112" zoomScaleSheetLayoutView="80" workbookViewId="0">
      <selection activeCell="K1" sqref="K1:M1048576"/>
    </sheetView>
  </sheetViews>
  <sheetFormatPr defaultRowHeight="14.4"/>
  <cols>
    <col min="1" max="2" width="3.6640625" style="30" customWidth="1"/>
    <col min="3" max="3" width="3.88671875" style="30" customWidth="1"/>
    <col min="4" max="4" width="3.6640625" style="30" customWidth="1"/>
    <col min="5" max="5" width="34.33203125" style="30" customWidth="1"/>
    <col min="6" max="6" width="21.33203125" style="30" customWidth="1"/>
    <col min="7" max="8" width="9.5546875" style="30" customWidth="1"/>
    <col min="9" max="9" width="28.5546875" style="30" customWidth="1"/>
    <col min="10" max="10" width="45.44140625" style="378" customWidth="1"/>
    <col min="11" max="11" width="19.6640625" style="30" customWidth="1"/>
    <col min="12" max="12" width="21.33203125" style="140" hidden="1" customWidth="1"/>
    <col min="13" max="13" width="12.109375" style="30" customWidth="1"/>
    <col min="14" max="250" width="9.109375" style="30"/>
    <col min="251" max="252" width="3.6640625" style="30" customWidth="1"/>
    <col min="253" max="253" width="3.88671875" style="30" customWidth="1"/>
    <col min="254" max="254" width="3.6640625" style="30" customWidth="1"/>
    <col min="255" max="255" width="34.33203125" style="30" customWidth="1"/>
    <col min="256" max="256" width="21.33203125" style="30" customWidth="1"/>
    <col min="257" max="258" width="9.5546875" style="30" customWidth="1"/>
    <col min="259" max="259" width="28.6640625" style="30" customWidth="1"/>
    <col min="260" max="260" width="39.33203125" style="30" customWidth="1"/>
    <col min="261" max="261" width="24.109375" style="30" customWidth="1"/>
    <col min="262" max="506" width="9.109375" style="30"/>
    <col min="507" max="508" width="3.6640625" style="30" customWidth="1"/>
    <col min="509" max="509" width="3.88671875" style="30" customWidth="1"/>
    <col min="510" max="510" width="3.6640625" style="30" customWidth="1"/>
    <col min="511" max="511" width="34.33203125" style="30" customWidth="1"/>
    <col min="512" max="512" width="21.33203125" style="30" customWidth="1"/>
    <col min="513" max="514" width="9.5546875" style="30" customWidth="1"/>
    <col min="515" max="515" width="28.6640625" style="30" customWidth="1"/>
    <col min="516" max="516" width="39.33203125" style="30" customWidth="1"/>
    <col min="517" max="517" width="24.109375" style="30" customWidth="1"/>
    <col min="518" max="762" width="9.109375" style="30"/>
    <col min="763" max="764" width="3.6640625" style="30" customWidth="1"/>
    <col min="765" max="765" width="3.88671875" style="30" customWidth="1"/>
    <col min="766" max="766" width="3.6640625" style="30" customWidth="1"/>
    <col min="767" max="767" width="34.33203125" style="30" customWidth="1"/>
    <col min="768" max="768" width="21.33203125" style="30" customWidth="1"/>
    <col min="769" max="770" width="9.5546875" style="30" customWidth="1"/>
    <col min="771" max="771" width="28.6640625" style="30" customWidth="1"/>
    <col min="772" max="772" width="39.33203125" style="30" customWidth="1"/>
    <col min="773" max="773" width="24.109375" style="30" customWidth="1"/>
    <col min="774" max="1018" width="9.109375" style="30"/>
    <col min="1019" max="1020" width="3.6640625" style="30" customWidth="1"/>
    <col min="1021" max="1021" width="3.88671875" style="30" customWidth="1"/>
    <col min="1022" max="1022" width="3.6640625" style="30" customWidth="1"/>
    <col min="1023" max="1023" width="34.33203125" style="30" customWidth="1"/>
    <col min="1024" max="1024" width="21.33203125" style="30" customWidth="1"/>
    <col min="1025" max="1026" width="9.5546875" style="30" customWidth="1"/>
    <col min="1027" max="1027" width="28.6640625" style="30" customWidth="1"/>
    <col min="1028" max="1028" width="39.33203125" style="30" customWidth="1"/>
    <col min="1029" max="1029" width="24.109375" style="30" customWidth="1"/>
    <col min="1030" max="1274" width="9.109375" style="30"/>
    <col min="1275" max="1276" width="3.6640625" style="30" customWidth="1"/>
    <col min="1277" max="1277" width="3.88671875" style="30" customWidth="1"/>
    <col min="1278" max="1278" width="3.6640625" style="30" customWidth="1"/>
    <col min="1279" max="1279" width="34.33203125" style="30" customWidth="1"/>
    <col min="1280" max="1280" width="21.33203125" style="30" customWidth="1"/>
    <col min="1281" max="1282" width="9.5546875" style="30" customWidth="1"/>
    <col min="1283" max="1283" width="28.6640625" style="30" customWidth="1"/>
    <col min="1284" max="1284" width="39.33203125" style="30" customWidth="1"/>
    <col min="1285" max="1285" width="24.109375" style="30" customWidth="1"/>
    <col min="1286" max="1530" width="9.109375" style="30"/>
    <col min="1531" max="1532" width="3.6640625" style="30" customWidth="1"/>
    <col min="1533" max="1533" width="3.88671875" style="30" customWidth="1"/>
    <col min="1534" max="1534" width="3.6640625" style="30" customWidth="1"/>
    <col min="1535" max="1535" width="34.33203125" style="30" customWidth="1"/>
    <col min="1536" max="1536" width="21.33203125" style="30" customWidth="1"/>
    <col min="1537" max="1538" width="9.5546875" style="30" customWidth="1"/>
    <col min="1539" max="1539" width="28.6640625" style="30" customWidth="1"/>
    <col min="1540" max="1540" width="39.33203125" style="30" customWidth="1"/>
    <col min="1541" max="1541" width="24.109375" style="30" customWidth="1"/>
    <col min="1542" max="1786" width="9.109375" style="30"/>
    <col min="1787" max="1788" width="3.6640625" style="30" customWidth="1"/>
    <col min="1789" max="1789" width="3.88671875" style="30" customWidth="1"/>
    <col min="1790" max="1790" width="3.6640625" style="30" customWidth="1"/>
    <col min="1791" max="1791" width="34.33203125" style="30" customWidth="1"/>
    <col min="1792" max="1792" width="21.33203125" style="30" customWidth="1"/>
    <col min="1793" max="1794" width="9.5546875" style="30" customWidth="1"/>
    <col min="1795" max="1795" width="28.6640625" style="30" customWidth="1"/>
    <col min="1796" max="1796" width="39.33203125" style="30" customWidth="1"/>
    <col min="1797" max="1797" width="24.109375" style="30" customWidth="1"/>
    <col min="1798" max="2042" width="9.109375" style="30"/>
    <col min="2043" max="2044" width="3.6640625" style="30" customWidth="1"/>
    <col min="2045" max="2045" width="3.88671875" style="30" customWidth="1"/>
    <col min="2046" max="2046" width="3.6640625" style="30" customWidth="1"/>
    <col min="2047" max="2047" width="34.33203125" style="30" customWidth="1"/>
    <col min="2048" max="2048" width="21.33203125" style="30" customWidth="1"/>
    <col min="2049" max="2050" width="9.5546875" style="30" customWidth="1"/>
    <col min="2051" max="2051" width="28.6640625" style="30" customWidth="1"/>
    <col min="2052" max="2052" width="39.33203125" style="30" customWidth="1"/>
    <col min="2053" max="2053" width="24.109375" style="30" customWidth="1"/>
    <col min="2054" max="2298" width="9.109375" style="30"/>
    <col min="2299" max="2300" width="3.6640625" style="30" customWidth="1"/>
    <col min="2301" max="2301" width="3.88671875" style="30" customWidth="1"/>
    <col min="2302" max="2302" width="3.6640625" style="30" customWidth="1"/>
    <col min="2303" max="2303" width="34.33203125" style="30" customWidth="1"/>
    <col min="2304" max="2304" width="21.33203125" style="30" customWidth="1"/>
    <col min="2305" max="2306" width="9.5546875" style="30" customWidth="1"/>
    <col min="2307" max="2307" width="28.6640625" style="30" customWidth="1"/>
    <col min="2308" max="2308" width="39.33203125" style="30" customWidth="1"/>
    <col min="2309" max="2309" width="24.109375" style="30" customWidth="1"/>
    <col min="2310" max="2554" width="9.109375" style="30"/>
    <col min="2555" max="2556" width="3.6640625" style="30" customWidth="1"/>
    <col min="2557" max="2557" width="3.88671875" style="30" customWidth="1"/>
    <col min="2558" max="2558" width="3.6640625" style="30" customWidth="1"/>
    <col min="2559" max="2559" width="34.33203125" style="30" customWidth="1"/>
    <col min="2560" max="2560" width="21.33203125" style="30" customWidth="1"/>
    <col min="2561" max="2562" width="9.5546875" style="30" customWidth="1"/>
    <col min="2563" max="2563" width="28.6640625" style="30" customWidth="1"/>
    <col min="2564" max="2564" width="39.33203125" style="30" customWidth="1"/>
    <col min="2565" max="2565" width="24.109375" style="30" customWidth="1"/>
    <col min="2566" max="2810" width="9.109375" style="30"/>
    <col min="2811" max="2812" width="3.6640625" style="30" customWidth="1"/>
    <col min="2813" max="2813" width="3.88671875" style="30" customWidth="1"/>
    <col min="2814" max="2814" width="3.6640625" style="30" customWidth="1"/>
    <col min="2815" max="2815" width="34.33203125" style="30" customWidth="1"/>
    <col min="2816" max="2816" width="21.33203125" style="30" customWidth="1"/>
    <col min="2817" max="2818" width="9.5546875" style="30" customWidth="1"/>
    <col min="2819" max="2819" width="28.6640625" style="30" customWidth="1"/>
    <col min="2820" max="2820" width="39.33203125" style="30" customWidth="1"/>
    <col min="2821" max="2821" width="24.109375" style="30" customWidth="1"/>
    <col min="2822" max="3066" width="9.109375" style="30"/>
    <col min="3067" max="3068" width="3.6640625" style="30" customWidth="1"/>
    <col min="3069" max="3069" width="3.88671875" style="30" customWidth="1"/>
    <col min="3070" max="3070" width="3.6640625" style="30" customWidth="1"/>
    <col min="3071" max="3071" width="34.33203125" style="30" customWidth="1"/>
    <col min="3072" max="3072" width="21.33203125" style="30" customWidth="1"/>
    <col min="3073" max="3074" width="9.5546875" style="30" customWidth="1"/>
    <col min="3075" max="3075" width="28.6640625" style="30" customWidth="1"/>
    <col min="3076" max="3076" width="39.33203125" style="30" customWidth="1"/>
    <col min="3077" max="3077" width="24.109375" style="30" customWidth="1"/>
    <col min="3078" max="3322" width="9.109375" style="30"/>
    <col min="3323" max="3324" width="3.6640625" style="30" customWidth="1"/>
    <col min="3325" max="3325" width="3.88671875" style="30" customWidth="1"/>
    <col min="3326" max="3326" width="3.6640625" style="30" customWidth="1"/>
    <col min="3327" max="3327" width="34.33203125" style="30" customWidth="1"/>
    <col min="3328" max="3328" width="21.33203125" style="30" customWidth="1"/>
    <col min="3329" max="3330" width="9.5546875" style="30" customWidth="1"/>
    <col min="3331" max="3331" width="28.6640625" style="30" customWidth="1"/>
    <col min="3332" max="3332" width="39.33203125" style="30" customWidth="1"/>
    <col min="3333" max="3333" width="24.109375" style="30" customWidth="1"/>
    <col min="3334" max="3578" width="9.109375" style="30"/>
    <col min="3579" max="3580" width="3.6640625" style="30" customWidth="1"/>
    <col min="3581" max="3581" width="3.88671875" style="30" customWidth="1"/>
    <col min="3582" max="3582" width="3.6640625" style="30" customWidth="1"/>
    <col min="3583" max="3583" width="34.33203125" style="30" customWidth="1"/>
    <col min="3584" max="3584" width="21.33203125" style="30" customWidth="1"/>
    <col min="3585" max="3586" width="9.5546875" style="30" customWidth="1"/>
    <col min="3587" max="3587" width="28.6640625" style="30" customWidth="1"/>
    <col min="3588" max="3588" width="39.33203125" style="30" customWidth="1"/>
    <col min="3589" max="3589" width="24.109375" style="30" customWidth="1"/>
    <col min="3590" max="3834" width="9.109375" style="30"/>
    <col min="3835" max="3836" width="3.6640625" style="30" customWidth="1"/>
    <col min="3837" max="3837" width="3.88671875" style="30" customWidth="1"/>
    <col min="3838" max="3838" width="3.6640625" style="30" customWidth="1"/>
    <col min="3839" max="3839" width="34.33203125" style="30" customWidth="1"/>
    <col min="3840" max="3840" width="21.33203125" style="30" customWidth="1"/>
    <col min="3841" max="3842" width="9.5546875" style="30" customWidth="1"/>
    <col min="3843" max="3843" width="28.6640625" style="30" customWidth="1"/>
    <col min="3844" max="3844" width="39.33203125" style="30" customWidth="1"/>
    <col min="3845" max="3845" width="24.109375" style="30" customWidth="1"/>
    <col min="3846" max="4090" width="9.109375" style="30"/>
    <col min="4091" max="4092" width="3.6640625" style="30" customWidth="1"/>
    <col min="4093" max="4093" width="3.88671875" style="30" customWidth="1"/>
    <col min="4094" max="4094" width="3.6640625" style="30" customWidth="1"/>
    <col min="4095" max="4095" width="34.33203125" style="30" customWidth="1"/>
    <col min="4096" max="4096" width="21.33203125" style="30" customWidth="1"/>
    <col min="4097" max="4098" width="9.5546875" style="30" customWidth="1"/>
    <col min="4099" max="4099" width="28.6640625" style="30" customWidth="1"/>
    <col min="4100" max="4100" width="39.33203125" style="30" customWidth="1"/>
    <col min="4101" max="4101" width="24.109375" style="30" customWidth="1"/>
    <col min="4102" max="4346" width="9.109375" style="30"/>
    <col min="4347" max="4348" width="3.6640625" style="30" customWidth="1"/>
    <col min="4349" max="4349" width="3.88671875" style="30" customWidth="1"/>
    <col min="4350" max="4350" width="3.6640625" style="30" customWidth="1"/>
    <col min="4351" max="4351" width="34.33203125" style="30" customWidth="1"/>
    <col min="4352" max="4352" width="21.33203125" style="30" customWidth="1"/>
    <col min="4353" max="4354" width="9.5546875" style="30" customWidth="1"/>
    <col min="4355" max="4355" width="28.6640625" style="30" customWidth="1"/>
    <col min="4356" max="4356" width="39.33203125" style="30" customWidth="1"/>
    <col min="4357" max="4357" width="24.109375" style="30" customWidth="1"/>
    <col min="4358" max="4602" width="9.109375" style="30"/>
    <col min="4603" max="4604" width="3.6640625" style="30" customWidth="1"/>
    <col min="4605" max="4605" width="3.88671875" style="30" customWidth="1"/>
    <col min="4606" max="4606" width="3.6640625" style="30" customWidth="1"/>
    <col min="4607" max="4607" width="34.33203125" style="30" customWidth="1"/>
    <col min="4608" max="4608" width="21.33203125" style="30" customWidth="1"/>
    <col min="4609" max="4610" width="9.5546875" style="30" customWidth="1"/>
    <col min="4611" max="4611" width="28.6640625" style="30" customWidth="1"/>
    <col min="4612" max="4612" width="39.33203125" style="30" customWidth="1"/>
    <col min="4613" max="4613" width="24.109375" style="30" customWidth="1"/>
    <col min="4614" max="4858" width="9.109375" style="30"/>
    <col min="4859" max="4860" width="3.6640625" style="30" customWidth="1"/>
    <col min="4861" max="4861" width="3.88671875" style="30" customWidth="1"/>
    <col min="4862" max="4862" width="3.6640625" style="30" customWidth="1"/>
    <col min="4863" max="4863" width="34.33203125" style="30" customWidth="1"/>
    <col min="4864" max="4864" width="21.33203125" style="30" customWidth="1"/>
    <col min="4865" max="4866" width="9.5546875" style="30" customWidth="1"/>
    <col min="4867" max="4867" width="28.6640625" style="30" customWidth="1"/>
    <col min="4868" max="4868" width="39.33203125" style="30" customWidth="1"/>
    <col min="4869" max="4869" width="24.109375" style="30" customWidth="1"/>
    <col min="4870" max="5114" width="9.109375" style="30"/>
    <col min="5115" max="5116" width="3.6640625" style="30" customWidth="1"/>
    <col min="5117" max="5117" width="3.88671875" style="30" customWidth="1"/>
    <col min="5118" max="5118" width="3.6640625" style="30" customWidth="1"/>
    <col min="5119" max="5119" width="34.33203125" style="30" customWidth="1"/>
    <col min="5120" max="5120" width="21.33203125" style="30" customWidth="1"/>
    <col min="5121" max="5122" width="9.5546875" style="30" customWidth="1"/>
    <col min="5123" max="5123" width="28.6640625" style="30" customWidth="1"/>
    <col min="5124" max="5124" width="39.33203125" style="30" customWidth="1"/>
    <col min="5125" max="5125" width="24.109375" style="30" customWidth="1"/>
    <col min="5126" max="5370" width="9.109375" style="30"/>
    <col min="5371" max="5372" width="3.6640625" style="30" customWidth="1"/>
    <col min="5373" max="5373" width="3.88671875" style="30" customWidth="1"/>
    <col min="5374" max="5374" width="3.6640625" style="30" customWidth="1"/>
    <col min="5375" max="5375" width="34.33203125" style="30" customWidth="1"/>
    <col min="5376" max="5376" width="21.33203125" style="30" customWidth="1"/>
    <col min="5377" max="5378" width="9.5546875" style="30" customWidth="1"/>
    <col min="5379" max="5379" width="28.6640625" style="30" customWidth="1"/>
    <col min="5380" max="5380" width="39.33203125" style="30" customWidth="1"/>
    <col min="5381" max="5381" width="24.109375" style="30" customWidth="1"/>
    <col min="5382" max="5626" width="9.109375" style="30"/>
    <col min="5627" max="5628" width="3.6640625" style="30" customWidth="1"/>
    <col min="5629" max="5629" width="3.88671875" style="30" customWidth="1"/>
    <col min="5630" max="5630" width="3.6640625" style="30" customWidth="1"/>
    <col min="5631" max="5631" width="34.33203125" style="30" customWidth="1"/>
    <col min="5632" max="5632" width="21.33203125" style="30" customWidth="1"/>
    <col min="5633" max="5634" width="9.5546875" style="30" customWidth="1"/>
    <col min="5635" max="5635" width="28.6640625" style="30" customWidth="1"/>
    <col min="5636" max="5636" width="39.33203125" style="30" customWidth="1"/>
    <col min="5637" max="5637" width="24.109375" style="30" customWidth="1"/>
    <col min="5638" max="5882" width="9.109375" style="30"/>
    <col min="5883" max="5884" width="3.6640625" style="30" customWidth="1"/>
    <col min="5885" max="5885" width="3.88671875" style="30" customWidth="1"/>
    <col min="5886" max="5886" width="3.6640625" style="30" customWidth="1"/>
    <col min="5887" max="5887" width="34.33203125" style="30" customWidth="1"/>
    <col min="5888" max="5888" width="21.33203125" style="30" customWidth="1"/>
    <col min="5889" max="5890" width="9.5546875" style="30" customWidth="1"/>
    <col min="5891" max="5891" width="28.6640625" style="30" customWidth="1"/>
    <col min="5892" max="5892" width="39.33203125" style="30" customWidth="1"/>
    <col min="5893" max="5893" width="24.109375" style="30" customWidth="1"/>
    <col min="5894" max="6138" width="9.109375" style="30"/>
    <col min="6139" max="6140" width="3.6640625" style="30" customWidth="1"/>
    <col min="6141" max="6141" width="3.88671875" style="30" customWidth="1"/>
    <col min="6142" max="6142" width="3.6640625" style="30" customWidth="1"/>
    <col min="6143" max="6143" width="34.33203125" style="30" customWidth="1"/>
    <col min="6144" max="6144" width="21.33203125" style="30" customWidth="1"/>
    <col min="6145" max="6146" width="9.5546875" style="30" customWidth="1"/>
    <col min="6147" max="6147" width="28.6640625" style="30" customWidth="1"/>
    <col min="6148" max="6148" width="39.33203125" style="30" customWidth="1"/>
    <col min="6149" max="6149" width="24.109375" style="30" customWidth="1"/>
    <col min="6150" max="6394" width="9.109375" style="30"/>
    <col min="6395" max="6396" width="3.6640625" style="30" customWidth="1"/>
    <col min="6397" max="6397" width="3.88671875" style="30" customWidth="1"/>
    <col min="6398" max="6398" width="3.6640625" style="30" customWidth="1"/>
    <col min="6399" max="6399" width="34.33203125" style="30" customWidth="1"/>
    <col min="6400" max="6400" width="21.33203125" style="30" customWidth="1"/>
    <col min="6401" max="6402" width="9.5546875" style="30" customWidth="1"/>
    <col min="6403" max="6403" width="28.6640625" style="30" customWidth="1"/>
    <col min="6404" max="6404" width="39.33203125" style="30" customWidth="1"/>
    <col min="6405" max="6405" width="24.109375" style="30" customWidth="1"/>
    <col min="6406" max="6650" width="9.109375" style="30"/>
    <col min="6651" max="6652" width="3.6640625" style="30" customWidth="1"/>
    <col min="6653" max="6653" width="3.88671875" style="30" customWidth="1"/>
    <col min="6654" max="6654" width="3.6640625" style="30" customWidth="1"/>
    <col min="6655" max="6655" width="34.33203125" style="30" customWidth="1"/>
    <col min="6656" max="6656" width="21.33203125" style="30" customWidth="1"/>
    <col min="6657" max="6658" width="9.5546875" style="30" customWidth="1"/>
    <col min="6659" max="6659" width="28.6640625" style="30" customWidth="1"/>
    <col min="6660" max="6660" width="39.33203125" style="30" customWidth="1"/>
    <col min="6661" max="6661" width="24.109375" style="30" customWidth="1"/>
    <col min="6662" max="6906" width="9.109375" style="30"/>
    <col min="6907" max="6908" width="3.6640625" style="30" customWidth="1"/>
    <col min="6909" max="6909" width="3.88671875" style="30" customWidth="1"/>
    <col min="6910" max="6910" width="3.6640625" style="30" customWidth="1"/>
    <col min="6911" max="6911" width="34.33203125" style="30" customWidth="1"/>
    <col min="6912" max="6912" width="21.33203125" style="30" customWidth="1"/>
    <col min="6913" max="6914" width="9.5546875" style="30" customWidth="1"/>
    <col min="6915" max="6915" width="28.6640625" style="30" customWidth="1"/>
    <col min="6916" max="6916" width="39.33203125" style="30" customWidth="1"/>
    <col min="6917" max="6917" width="24.109375" style="30" customWidth="1"/>
    <col min="6918" max="7162" width="9.109375" style="30"/>
    <col min="7163" max="7164" width="3.6640625" style="30" customWidth="1"/>
    <col min="7165" max="7165" width="3.88671875" style="30" customWidth="1"/>
    <col min="7166" max="7166" width="3.6640625" style="30" customWidth="1"/>
    <col min="7167" max="7167" width="34.33203125" style="30" customWidth="1"/>
    <col min="7168" max="7168" width="21.33203125" style="30" customWidth="1"/>
    <col min="7169" max="7170" width="9.5546875" style="30" customWidth="1"/>
    <col min="7171" max="7171" width="28.6640625" style="30" customWidth="1"/>
    <col min="7172" max="7172" width="39.33203125" style="30" customWidth="1"/>
    <col min="7173" max="7173" width="24.109375" style="30" customWidth="1"/>
    <col min="7174" max="7418" width="9.109375" style="30"/>
    <col min="7419" max="7420" width="3.6640625" style="30" customWidth="1"/>
    <col min="7421" max="7421" width="3.88671875" style="30" customWidth="1"/>
    <col min="7422" max="7422" width="3.6640625" style="30" customWidth="1"/>
    <col min="7423" max="7423" width="34.33203125" style="30" customWidth="1"/>
    <col min="7424" max="7424" width="21.33203125" style="30" customWidth="1"/>
    <col min="7425" max="7426" width="9.5546875" style="30" customWidth="1"/>
    <col min="7427" max="7427" width="28.6640625" style="30" customWidth="1"/>
    <col min="7428" max="7428" width="39.33203125" style="30" customWidth="1"/>
    <col min="7429" max="7429" width="24.109375" style="30" customWidth="1"/>
    <col min="7430" max="7674" width="9.109375" style="30"/>
    <col min="7675" max="7676" width="3.6640625" style="30" customWidth="1"/>
    <col min="7677" max="7677" width="3.88671875" style="30" customWidth="1"/>
    <col min="7678" max="7678" width="3.6640625" style="30" customWidth="1"/>
    <col min="7679" max="7679" width="34.33203125" style="30" customWidth="1"/>
    <col min="7680" max="7680" width="21.33203125" style="30" customWidth="1"/>
    <col min="7681" max="7682" width="9.5546875" style="30" customWidth="1"/>
    <col min="7683" max="7683" width="28.6640625" style="30" customWidth="1"/>
    <col min="7684" max="7684" width="39.33203125" style="30" customWidth="1"/>
    <col min="7685" max="7685" width="24.109375" style="30" customWidth="1"/>
    <col min="7686" max="7930" width="9.109375" style="30"/>
    <col min="7931" max="7932" width="3.6640625" style="30" customWidth="1"/>
    <col min="7933" max="7933" width="3.88671875" style="30" customWidth="1"/>
    <col min="7934" max="7934" width="3.6640625" style="30" customWidth="1"/>
    <col min="7935" max="7935" width="34.33203125" style="30" customWidth="1"/>
    <col min="7936" max="7936" width="21.33203125" style="30" customWidth="1"/>
    <col min="7937" max="7938" width="9.5546875" style="30" customWidth="1"/>
    <col min="7939" max="7939" width="28.6640625" style="30" customWidth="1"/>
    <col min="7940" max="7940" width="39.33203125" style="30" customWidth="1"/>
    <col min="7941" max="7941" width="24.109375" style="30" customWidth="1"/>
    <col min="7942" max="8186" width="9.109375" style="30"/>
    <col min="8187" max="8188" width="3.6640625" style="30" customWidth="1"/>
    <col min="8189" max="8189" width="3.88671875" style="30" customWidth="1"/>
    <col min="8190" max="8190" width="3.6640625" style="30" customWidth="1"/>
    <col min="8191" max="8191" width="34.33203125" style="30" customWidth="1"/>
    <col min="8192" max="8192" width="21.33203125" style="30" customWidth="1"/>
    <col min="8193" max="8194" width="9.5546875" style="30" customWidth="1"/>
    <col min="8195" max="8195" width="28.6640625" style="30" customWidth="1"/>
    <col min="8196" max="8196" width="39.33203125" style="30" customWidth="1"/>
    <col min="8197" max="8197" width="24.109375" style="30" customWidth="1"/>
    <col min="8198" max="8442" width="9.109375" style="30"/>
    <col min="8443" max="8444" width="3.6640625" style="30" customWidth="1"/>
    <col min="8445" max="8445" width="3.88671875" style="30" customWidth="1"/>
    <col min="8446" max="8446" width="3.6640625" style="30" customWidth="1"/>
    <col min="8447" max="8447" width="34.33203125" style="30" customWidth="1"/>
    <col min="8448" max="8448" width="21.33203125" style="30" customWidth="1"/>
    <col min="8449" max="8450" width="9.5546875" style="30" customWidth="1"/>
    <col min="8451" max="8451" width="28.6640625" style="30" customWidth="1"/>
    <col min="8452" max="8452" width="39.33203125" style="30" customWidth="1"/>
    <col min="8453" max="8453" width="24.109375" style="30" customWidth="1"/>
    <col min="8454" max="8698" width="9.109375" style="30"/>
    <col min="8699" max="8700" width="3.6640625" style="30" customWidth="1"/>
    <col min="8701" max="8701" width="3.88671875" style="30" customWidth="1"/>
    <col min="8702" max="8702" width="3.6640625" style="30" customWidth="1"/>
    <col min="8703" max="8703" width="34.33203125" style="30" customWidth="1"/>
    <col min="8704" max="8704" width="21.33203125" style="30" customWidth="1"/>
    <col min="8705" max="8706" width="9.5546875" style="30" customWidth="1"/>
    <col min="8707" max="8707" width="28.6640625" style="30" customWidth="1"/>
    <col min="8708" max="8708" width="39.33203125" style="30" customWidth="1"/>
    <col min="8709" max="8709" width="24.109375" style="30" customWidth="1"/>
    <col min="8710" max="8954" width="9.109375" style="30"/>
    <col min="8955" max="8956" width="3.6640625" style="30" customWidth="1"/>
    <col min="8957" max="8957" width="3.88671875" style="30" customWidth="1"/>
    <col min="8958" max="8958" width="3.6640625" style="30" customWidth="1"/>
    <col min="8959" max="8959" width="34.33203125" style="30" customWidth="1"/>
    <col min="8960" max="8960" width="21.33203125" style="30" customWidth="1"/>
    <col min="8961" max="8962" width="9.5546875" style="30" customWidth="1"/>
    <col min="8963" max="8963" width="28.6640625" style="30" customWidth="1"/>
    <col min="8964" max="8964" width="39.33203125" style="30" customWidth="1"/>
    <col min="8965" max="8965" width="24.109375" style="30" customWidth="1"/>
    <col min="8966" max="9210" width="9.109375" style="30"/>
    <col min="9211" max="9212" width="3.6640625" style="30" customWidth="1"/>
    <col min="9213" max="9213" width="3.88671875" style="30" customWidth="1"/>
    <col min="9214" max="9214" width="3.6640625" style="30" customWidth="1"/>
    <col min="9215" max="9215" width="34.33203125" style="30" customWidth="1"/>
    <col min="9216" max="9216" width="21.33203125" style="30" customWidth="1"/>
    <col min="9217" max="9218" width="9.5546875" style="30" customWidth="1"/>
    <col min="9219" max="9219" width="28.6640625" style="30" customWidth="1"/>
    <col min="9220" max="9220" width="39.33203125" style="30" customWidth="1"/>
    <col min="9221" max="9221" width="24.109375" style="30" customWidth="1"/>
    <col min="9222" max="9466" width="9.109375" style="30"/>
    <col min="9467" max="9468" width="3.6640625" style="30" customWidth="1"/>
    <col min="9469" max="9469" width="3.88671875" style="30" customWidth="1"/>
    <col min="9470" max="9470" width="3.6640625" style="30" customWidth="1"/>
    <col min="9471" max="9471" width="34.33203125" style="30" customWidth="1"/>
    <col min="9472" max="9472" width="21.33203125" style="30" customWidth="1"/>
    <col min="9473" max="9474" width="9.5546875" style="30" customWidth="1"/>
    <col min="9475" max="9475" width="28.6640625" style="30" customWidth="1"/>
    <col min="9476" max="9476" width="39.33203125" style="30" customWidth="1"/>
    <col min="9477" max="9477" width="24.109375" style="30" customWidth="1"/>
    <col min="9478" max="9722" width="9.109375" style="30"/>
    <col min="9723" max="9724" width="3.6640625" style="30" customWidth="1"/>
    <col min="9725" max="9725" width="3.88671875" style="30" customWidth="1"/>
    <col min="9726" max="9726" width="3.6640625" style="30" customWidth="1"/>
    <col min="9727" max="9727" width="34.33203125" style="30" customWidth="1"/>
    <col min="9728" max="9728" width="21.33203125" style="30" customWidth="1"/>
    <col min="9729" max="9730" width="9.5546875" style="30" customWidth="1"/>
    <col min="9731" max="9731" width="28.6640625" style="30" customWidth="1"/>
    <col min="9732" max="9732" width="39.33203125" style="30" customWidth="1"/>
    <col min="9733" max="9733" width="24.109375" style="30" customWidth="1"/>
    <col min="9734" max="9978" width="9.109375" style="30"/>
    <col min="9979" max="9980" width="3.6640625" style="30" customWidth="1"/>
    <col min="9981" max="9981" width="3.88671875" style="30" customWidth="1"/>
    <col min="9982" max="9982" width="3.6640625" style="30" customWidth="1"/>
    <col min="9983" max="9983" width="34.33203125" style="30" customWidth="1"/>
    <col min="9984" max="9984" width="21.33203125" style="30" customWidth="1"/>
    <col min="9985" max="9986" width="9.5546875" style="30" customWidth="1"/>
    <col min="9987" max="9987" width="28.6640625" style="30" customWidth="1"/>
    <col min="9988" max="9988" width="39.33203125" style="30" customWidth="1"/>
    <col min="9989" max="9989" width="24.109375" style="30" customWidth="1"/>
    <col min="9990" max="10234" width="9.109375" style="30"/>
    <col min="10235" max="10236" width="3.6640625" style="30" customWidth="1"/>
    <col min="10237" max="10237" width="3.88671875" style="30" customWidth="1"/>
    <col min="10238" max="10238" width="3.6640625" style="30" customWidth="1"/>
    <col min="10239" max="10239" width="34.33203125" style="30" customWidth="1"/>
    <col min="10240" max="10240" width="21.33203125" style="30" customWidth="1"/>
    <col min="10241" max="10242" width="9.5546875" style="30" customWidth="1"/>
    <col min="10243" max="10243" width="28.6640625" style="30" customWidth="1"/>
    <col min="10244" max="10244" width="39.33203125" style="30" customWidth="1"/>
    <col min="10245" max="10245" width="24.109375" style="30" customWidth="1"/>
    <col min="10246" max="10490" width="9.109375" style="30"/>
    <col min="10491" max="10492" width="3.6640625" style="30" customWidth="1"/>
    <col min="10493" max="10493" width="3.88671875" style="30" customWidth="1"/>
    <col min="10494" max="10494" width="3.6640625" style="30" customWidth="1"/>
    <col min="10495" max="10495" width="34.33203125" style="30" customWidth="1"/>
    <col min="10496" max="10496" width="21.33203125" style="30" customWidth="1"/>
    <col min="10497" max="10498" width="9.5546875" style="30" customWidth="1"/>
    <col min="10499" max="10499" width="28.6640625" style="30" customWidth="1"/>
    <col min="10500" max="10500" width="39.33203125" style="30" customWidth="1"/>
    <col min="10501" max="10501" width="24.109375" style="30" customWidth="1"/>
    <col min="10502" max="10746" width="9.109375" style="30"/>
    <col min="10747" max="10748" width="3.6640625" style="30" customWidth="1"/>
    <col min="10749" max="10749" width="3.88671875" style="30" customWidth="1"/>
    <col min="10750" max="10750" width="3.6640625" style="30" customWidth="1"/>
    <col min="10751" max="10751" width="34.33203125" style="30" customWidth="1"/>
    <col min="10752" max="10752" width="21.33203125" style="30" customWidth="1"/>
    <col min="10753" max="10754" width="9.5546875" style="30" customWidth="1"/>
    <col min="10755" max="10755" width="28.6640625" style="30" customWidth="1"/>
    <col min="10756" max="10756" width="39.33203125" style="30" customWidth="1"/>
    <col min="10757" max="10757" width="24.109375" style="30" customWidth="1"/>
    <col min="10758" max="11002" width="9.109375" style="30"/>
    <col min="11003" max="11004" width="3.6640625" style="30" customWidth="1"/>
    <col min="11005" max="11005" width="3.88671875" style="30" customWidth="1"/>
    <col min="11006" max="11006" width="3.6640625" style="30" customWidth="1"/>
    <col min="11007" max="11007" width="34.33203125" style="30" customWidth="1"/>
    <col min="11008" max="11008" width="21.33203125" style="30" customWidth="1"/>
    <col min="11009" max="11010" width="9.5546875" style="30" customWidth="1"/>
    <col min="11011" max="11011" width="28.6640625" style="30" customWidth="1"/>
    <col min="11012" max="11012" width="39.33203125" style="30" customWidth="1"/>
    <col min="11013" max="11013" width="24.109375" style="30" customWidth="1"/>
    <col min="11014" max="11258" width="9.109375" style="30"/>
    <col min="11259" max="11260" width="3.6640625" style="30" customWidth="1"/>
    <col min="11261" max="11261" width="3.88671875" style="30" customWidth="1"/>
    <col min="11262" max="11262" width="3.6640625" style="30" customWidth="1"/>
    <col min="11263" max="11263" width="34.33203125" style="30" customWidth="1"/>
    <col min="11264" max="11264" width="21.33203125" style="30" customWidth="1"/>
    <col min="11265" max="11266" width="9.5546875" style="30" customWidth="1"/>
    <col min="11267" max="11267" width="28.6640625" style="30" customWidth="1"/>
    <col min="11268" max="11268" width="39.33203125" style="30" customWidth="1"/>
    <col min="11269" max="11269" width="24.109375" style="30" customWidth="1"/>
    <col min="11270" max="11514" width="9.109375" style="30"/>
    <col min="11515" max="11516" width="3.6640625" style="30" customWidth="1"/>
    <col min="11517" max="11517" width="3.88671875" style="30" customWidth="1"/>
    <col min="11518" max="11518" width="3.6640625" style="30" customWidth="1"/>
    <col min="11519" max="11519" width="34.33203125" style="30" customWidth="1"/>
    <col min="11520" max="11520" width="21.33203125" style="30" customWidth="1"/>
    <col min="11521" max="11522" width="9.5546875" style="30" customWidth="1"/>
    <col min="11523" max="11523" width="28.6640625" style="30" customWidth="1"/>
    <col min="11524" max="11524" width="39.33203125" style="30" customWidth="1"/>
    <col min="11525" max="11525" width="24.109375" style="30" customWidth="1"/>
    <col min="11526" max="11770" width="9.109375" style="30"/>
    <col min="11771" max="11772" width="3.6640625" style="30" customWidth="1"/>
    <col min="11773" max="11773" width="3.88671875" style="30" customWidth="1"/>
    <col min="11774" max="11774" width="3.6640625" style="30" customWidth="1"/>
    <col min="11775" max="11775" width="34.33203125" style="30" customWidth="1"/>
    <col min="11776" max="11776" width="21.33203125" style="30" customWidth="1"/>
    <col min="11777" max="11778" width="9.5546875" style="30" customWidth="1"/>
    <col min="11779" max="11779" width="28.6640625" style="30" customWidth="1"/>
    <col min="11780" max="11780" width="39.33203125" style="30" customWidth="1"/>
    <col min="11781" max="11781" width="24.109375" style="30" customWidth="1"/>
    <col min="11782" max="12026" width="9.109375" style="30"/>
    <col min="12027" max="12028" width="3.6640625" style="30" customWidth="1"/>
    <col min="12029" max="12029" width="3.88671875" style="30" customWidth="1"/>
    <col min="12030" max="12030" width="3.6640625" style="30" customWidth="1"/>
    <col min="12031" max="12031" width="34.33203125" style="30" customWidth="1"/>
    <col min="12032" max="12032" width="21.33203125" style="30" customWidth="1"/>
    <col min="12033" max="12034" width="9.5546875" style="30" customWidth="1"/>
    <col min="12035" max="12035" width="28.6640625" style="30" customWidth="1"/>
    <col min="12036" max="12036" width="39.33203125" style="30" customWidth="1"/>
    <col min="12037" max="12037" width="24.109375" style="30" customWidth="1"/>
    <col min="12038" max="12282" width="9.109375" style="30"/>
    <col min="12283" max="12284" width="3.6640625" style="30" customWidth="1"/>
    <col min="12285" max="12285" width="3.88671875" style="30" customWidth="1"/>
    <col min="12286" max="12286" width="3.6640625" style="30" customWidth="1"/>
    <col min="12287" max="12287" width="34.33203125" style="30" customWidth="1"/>
    <col min="12288" max="12288" width="21.33203125" style="30" customWidth="1"/>
    <col min="12289" max="12290" width="9.5546875" style="30" customWidth="1"/>
    <col min="12291" max="12291" width="28.6640625" style="30" customWidth="1"/>
    <col min="12292" max="12292" width="39.33203125" style="30" customWidth="1"/>
    <col min="12293" max="12293" width="24.109375" style="30" customWidth="1"/>
    <col min="12294" max="12538" width="9.109375" style="30"/>
    <col min="12539" max="12540" width="3.6640625" style="30" customWidth="1"/>
    <col min="12541" max="12541" width="3.88671875" style="30" customWidth="1"/>
    <col min="12542" max="12542" width="3.6640625" style="30" customWidth="1"/>
    <col min="12543" max="12543" width="34.33203125" style="30" customWidth="1"/>
    <col min="12544" max="12544" width="21.33203125" style="30" customWidth="1"/>
    <col min="12545" max="12546" width="9.5546875" style="30" customWidth="1"/>
    <col min="12547" max="12547" width="28.6640625" style="30" customWidth="1"/>
    <col min="12548" max="12548" width="39.33203125" style="30" customWidth="1"/>
    <col min="12549" max="12549" width="24.109375" style="30" customWidth="1"/>
    <col min="12550" max="12794" width="9.109375" style="30"/>
    <col min="12795" max="12796" width="3.6640625" style="30" customWidth="1"/>
    <col min="12797" max="12797" width="3.88671875" style="30" customWidth="1"/>
    <col min="12798" max="12798" width="3.6640625" style="30" customWidth="1"/>
    <col min="12799" max="12799" width="34.33203125" style="30" customWidth="1"/>
    <col min="12800" max="12800" width="21.33203125" style="30" customWidth="1"/>
    <col min="12801" max="12802" width="9.5546875" style="30" customWidth="1"/>
    <col min="12803" max="12803" width="28.6640625" style="30" customWidth="1"/>
    <col min="12804" max="12804" width="39.33203125" style="30" customWidth="1"/>
    <col min="12805" max="12805" width="24.109375" style="30" customWidth="1"/>
    <col min="12806" max="13050" width="9.109375" style="30"/>
    <col min="13051" max="13052" width="3.6640625" style="30" customWidth="1"/>
    <col min="13053" max="13053" width="3.88671875" style="30" customWidth="1"/>
    <col min="13054" max="13054" width="3.6640625" style="30" customWidth="1"/>
    <col min="13055" max="13055" width="34.33203125" style="30" customWidth="1"/>
    <col min="13056" max="13056" width="21.33203125" style="30" customWidth="1"/>
    <col min="13057" max="13058" width="9.5546875" style="30" customWidth="1"/>
    <col min="13059" max="13059" width="28.6640625" style="30" customWidth="1"/>
    <col min="13060" max="13060" width="39.33203125" style="30" customWidth="1"/>
    <col min="13061" max="13061" width="24.109375" style="30" customWidth="1"/>
    <col min="13062" max="13306" width="9.109375" style="30"/>
    <col min="13307" max="13308" width="3.6640625" style="30" customWidth="1"/>
    <col min="13309" max="13309" width="3.88671875" style="30" customWidth="1"/>
    <col min="13310" max="13310" width="3.6640625" style="30" customWidth="1"/>
    <col min="13311" max="13311" width="34.33203125" style="30" customWidth="1"/>
    <col min="13312" max="13312" width="21.33203125" style="30" customWidth="1"/>
    <col min="13313" max="13314" width="9.5546875" style="30" customWidth="1"/>
    <col min="13315" max="13315" width="28.6640625" style="30" customWidth="1"/>
    <col min="13316" max="13316" width="39.33203125" style="30" customWidth="1"/>
    <col min="13317" max="13317" width="24.109375" style="30" customWidth="1"/>
    <col min="13318" max="13562" width="9.109375" style="30"/>
    <col min="13563" max="13564" width="3.6640625" style="30" customWidth="1"/>
    <col min="13565" max="13565" width="3.88671875" style="30" customWidth="1"/>
    <col min="13566" max="13566" width="3.6640625" style="30" customWidth="1"/>
    <col min="13567" max="13567" width="34.33203125" style="30" customWidth="1"/>
    <col min="13568" max="13568" width="21.33203125" style="30" customWidth="1"/>
    <col min="13569" max="13570" width="9.5546875" style="30" customWidth="1"/>
    <col min="13571" max="13571" width="28.6640625" style="30" customWidth="1"/>
    <col min="13572" max="13572" width="39.33203125" style="30" customWidth="1"/>
    <col min="13573" max="13573" width="24.109375" style="30" customWidth="1"/>
    <col min="13574" max="13818" width="9.109375" style="30"/>
    <col min="13819" max="13820" width="3.6640625" style="30" customWidth="1"/>
    <col min="13821" max="13821" width="3.88671875" style="30" customWidth="1"/>
    <col min="13822" max="13822" width="3.6640625" style="30" customWidth="1"/>
    <col min="13823" max="13823" width="34.33203125" style="30" customWidth="1"/>
    <col min="13824" max="13824" width="21.33203125" style="30" customWidth="1"/>
    <col min="13825" max="13826" width="9.5546875" style="30" customWidth="1"/>
    <col min="13827" max="13827" width="28.6640625" style="30" customWidth="1"/>
    <col min="13828" max="13828" width="39.33203125" style="30" customWidth="1"/>
    <col min="13829" max="13829" width="24.109375" style="30" customWidth="1"/>
    <col min="13830" max="14074" width="9.109375" style="30"/>
    <col min="14075" max="14076" width="3.6640625" style="30" customWidth="1"/>
    <col min="14077" max="14077" width="3.88671875" style="30" customWidth="1"/>
    <col min="14078" max="14078" width="3.6640625" style="30" customWidth="1"/>
    <col min="14079" max="14079" width="34.33203125" style="30" customWidth="1"/>
    <col min="14080" max="14080" width="21.33203125" style="30" customWidth="1"/>
    <col min="14081" max="14082" width="9.5546875" style="30" customWidth="1"/>
    <col min="14083" max="14083" width="28.6640625" style="30" customWidth="1"/>
    <col min="14084" max="14084" width="39.33203125" style="30" customWidth="1"/>
    <col min="14085" max="14085" width="24.109375" style="30" customWidth="1"/>
    <col min="14086" max="14330" width="9.109375" style="30"/>
    <col min="14331" max="14332" width="3.6640625" style="30" customWidth="1"/>
    <col min="14333" max="14333" width="3.88671875" style="30" customWidth="1"/>
    <col min="14334" max="14334" width="3.6640625" style="30" customWidth="1"/>
    <col min="14335" max="14335" width="34.33203125" style="30" customWidth="1"/>
    <col min="14336" max="14336" width="21.33203125" style="30" customWidth="1"/>
    <col min="14337" max="14338" width="9.5546875" style="30" customWidth="1"/>
    <col min="14339" max="14339" width="28.6640625" style="30" customWidth="1"/>
    <col min="14340" max="14340" width="39.33203125" style="30" customWidth="1"/>
    <col min="14341" max="14341" width="24.109375" style="30" customWidth="1"/>
    <col min="14342" max="14586" width="9.109375" style="30"/>
    <col min="14587" max="14588" width="3.6640625" style="30" customWidth="1"/>
    <col min="14589" max="14589" width="3.88671875" style="30" customWidth="1"/>
    <col min="14590" max="14590" width="3.6640625" style="30" customWidth="1"/>
    <col min="14591" max="14591" width="34.33203125" style="30" customWidth="1"/>
    <col min="14592" max="14592" width="21.33203125" style="30" customWidth="1"/>
    <col min="14593" max="14594" width="9.5546875" style="30" customWidth="1"/>
    <col min="14595" max="14595" width="28.6640625" style="30" customWidth="1"/>
    <col min="14596" max="14596" width="39.33203125" style="30" customWidth="1"/>
    <col min="14597" max="14597" width="24.109375" style="30" customWidth="1"/>
    <col min="14598" max="14842" width="9.109375" style="30"/>
    <col min="14843" max="14844" width="3.6640625" style="30" customWidth="1"/>
    <col min="14845" max="14845" width="3.88671875" style="30" customWidth="1"/>
    <col min="14846" max="14846" width="3.6640625" style="30" customWidth="1"/>
    <col min="14847" max="14847" width="34.33203125" style="30" customWidth="1"/>
    <col min="14848" max="14848" width="21.33203125" style="30" customWidth="1"/>
    <col min="14849" max="14850" width="9.5546875" style="30" customWidth="1"/>
    <col min="14851" max="14851" width="28.6640625" style="30" customWidth="1"/>
    <col min="14852" max="14852" width="39.33203125" style="30" customWidth="1"/>
    <col min="14853" max="14853" width="24.109375" style="30" customWidth="1"/>
    <col min="14854" max="15098" width="9.109375" style="30"/>
    <col min="15099" max="15100" width="3.6640625" style="30" customWidth="1"/>
    <col min="15101" max="15101" width="3.88671875" style="30" customWidth="1"/>
    <col min="15102" max="15102" width="3.6640625" style="30" customWidth="1"/>
    <col min="15103" max="15103" width="34.33203125" style="30" customWidth="1"/>
    <col min="15104" max="15104" width="21.33203125" style="30" customWidth="1"/>
    <col min="15105" max="15106" width="9.5546875" style="30" customWidth="1"/>
    <col min="15107" max="15107" width="28.6640625" style="30" customWidth="1"/>
    <col min="15108" max="15108" width="39.33203125" style="30" customWidth="1"/>
    <col min="15109" max="15109" width="24.109375" style="30" customWidth="1"/>
    <col min="15110" max="15354" width="9.109375" style="30"/>
    <col min="15355" max="15356" width="3.6640625" style="30" customWidth="1"/>
    <col min="15357" max="15357" width="3.88671875" style="30" customWidth="1"/>
    <col min="15358" max="15358" width="3.6640625" style="30" customWidth="1"/>
    <col min="15359" max="15359" width="34.33203125" style="30" customWidth="1"/>
    <col min="15360" max="15360" width="21.33203125" style="30" customWidth="1"/>
    <col min="15361" max="15362" width="9.5546875" style="30" customWidth="1"/>
    <col min="15363" max="15363" width="28.6640625" style="30" customWidth="1"/>
    <col min="15364" max="15364" width="39.33203125" style="30" customWidth="1"/>
    <col min="15365" max="15365" width="24.109375" style="30" customWidth="1"/>
    <col min="15366" max="15610" width="9.109375" style="30"/>
    <col min="15611" max="15612" width="3.6640625" style="30" customWidth="1"/>
    <col min="15613" max="15613" width="3.88671875" style="30" customWidth="1"/>
    <col min="15614" max="15614" width="3.6640625" style="30" customWidth="1"/>
    <col min="15615" max="15615" width="34.33203125" style="30" customWidth="1"/>
    <col min="15616" max="15616" width="21.33203125" style="30" customWidth="1"/>
    <col min="15617" max="15618" width="9.5546875" style="30" customWidth="1"/>
    <col min="15619" max="15619" width="28.6640625" style="30" customWidth="1"/>
    <col min="15620" max="15620" width="39.33203125" style="30" customWidth="1"/>
    <col min="15621" max="15621" width="24.109375" style="30" customWidth="1"/>
    <col min="15622" max="15866" width="9.109375" style="30"/>
    <col min="15867" max="15868" width="3.6640625" style="30" customWidth="1"/>
    <col min="15869" max="15869" width="3.88671875" style="30" customWidth="1"/>
    <col min="15870" max="15870" width="3.6640625" style="30" customWidth="1"/>
    <col min="15871" max="15871" width="34.33203125" style="30" customWidth="1"/>
    <col min="15872" max="15872" width="21.33203125" style="30" customWidth="1"/>
    <col min="15873" max="15874" width="9.5546875" style="30" customWidth="1"/>
    <col min="15875" max="15875" width="28.6640625" style="30" customWidth="1"/>
    <col min="15876" max="15876" width="39.33203125" style="30" customWidth="1"/>
    <col min="15877" max="15877" width="24.109375" style="30" customWidth="1"/>
    <col min="15878" max="16122" width="9.109375" style="30"/>
    <col min="16123" max="16124" width="3.6640625" style="30" customWidth="1"/>
    <col min="16125" max="16125" width="3.88671875" style="30" customWidth="1"/>
    <col min="16126" max="16126" width="3.6640625" style="30" customWidth="1"/>
    <col min="16127" max="16127" width="34.33203125" style="30" customWidth="1"/>
    <col min="16128" max="16128" width="21.33203125" style="30" customWidth="1"/>
    <col min="16129" max="16130" width="9.5546875" style="30" customWidth="1"/>
    <col min="16131" max="16131" width="28.6640625" style="30" customWidth="1"/>
    <col min="16132" max="16132" width="39.33203125" style="30" customWidth="1"/>
    <col min="16133" max="16133" width="24.109375" style="30" customWidth="1"/>
    <col min="16134" max="16377" width="9.109375" style="30"/>
    <col min="16378" max="16384" width="9.109375" style="30" customWidth="1"/>
  </cols>
  <sheetData>
    <row r="1" spans="1:12" ht="18">
      <c r="J1" s="375"/>
      <c r="K1" s="59" t="s">
        <v>133</v>
      </c>
      <c r="L1" s="134"/>
    </row>
    <row r="2" spans="1:12" s="33" customFormat="1" ht="27" customHeight="1">
      <c r="A2" s="255" t="s">
        <v>430</v>
      </c>
      <c r="B2" s="256"/>
      <c r="C2" s="256"/>
      <c r="D2" s="256"/>
      <c r="E2" s="256"/>
      <c r="F2" s="256"/>
      <c r="G2" s="256"/>
      <c r="H2" s="256"/>
      <c r="I2" s="256"/>
      <c r="J2" s="256"/>
      <c r="K2" s="257"/>
      <c r="L2" s="201"/>
    </row>
    <row r="3" spans="1:12" s="33" customFormat="1" ht="27" customHeight="1">
      <c r="A3" s="224" t="s">
        <v>431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135"/>
    </row>
    <row r="4" spans="1:12" s="33" customFormat="1" ht="27" customHeight="1">
      <c r="A4" s="224" t="s">
        <v>348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135"/>
    </row>
    <row r="5" spans="1:12" s="33" customFormat="1" ht="15.75" customHeight="1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60"/>
      <c r="L5" s="136"/>
    </row>
    <row r="6" spans="1:12" ht="37.5" customHeight="1">
      <c r="A6" s="223" t="s">
        <v>0</v>
      </c>
      <c r="B6" s="223"/>
      <c r="C6" s="223"/>
      <c r="D6" s="223"/>
      <c r="E6" s="223" t="s">
        <v>62</v>
      </c>
      <c r="F6" s="223" t="s">
        <v>2</v>
      </c>
      <c r="G6" s="223" t="s">
        <v>63</v>
      </c>
      <c r="H6" s="223" t="s">
        <v>64</v>
      </c>
      <c r="I6" s="223" t="s">
        <v>65</v>
      </c>
      <c r="J6" s="263" t="s">
        <v>605</v>
      </c>
      <c r="K6" s="223" t="s">
        <v>66</v>
      </c>
      <c r="L6" s="197"/>
    </row>
    <row r="7" spans="1:12" ht="18.75" customHeight="1">
      <c r="A7" s="197" t="s">
        <v>5</v>
      </c>
      <c r="B7" s="197" t="s">
        <v>6</v>
      </c>
      <c r="C7" s="197" t="s">
        <v>7</v>
      </c>
      <c r="D7" s="197" t="s">
        <v>8</v>
      </c>
      <c r="E7" s="223"/>
      <c r="F7" s="223"/>
      <c r="G7" s="223"/>
      <c r="H7" s="223"/>
      <c r="I7" s="223"/>
      <c r="J7" s="374"/>
      <c r="K7" s="223"/>
      <c r="L7" s="197"/>
    </row>
    <row r="8" spans="1:12" ht="18.75" customHeight="1">
      <c r="A8" s="35" t="s">
        <v>17</v>
      </c>
      <c r="B8" s="35" t="s">
        <v>18</v>
      </c>
      <c r="C8" s="36"/>
      <c r="D8" s="36"/>
      <c r="E8" s="379" t="s">
        <v>268</v>
      </c>
      <c r="F8" s="379"/>
      <c r="G8" s="379"/>
      <c r="H8" s="379"/>
      <c r="I8" s="379"/>
      <c r="J8" s="253"/>
      <c r="K8" s="253"/>
      <c r="L8" s="365" t="s">
        <v>585</v>
      </c>
    </row>
    <row r="9" spans="1:12" ht="78" customHeight="1">
      <c r="A9" s="63" t="s">
        <v>17</v>
      </c>
      <c r="B9" s="63" t="s">
        <v>18</v>
      </c>
      <c r="C9" s="63" t="s">
        <v>19</v>
      </c>
      <c r="D9" s="63"/>
      <c r="E9" s="64" t="s">
        <v>249</v>
      </c>
      <c r="F9" s="82" t="s">
        <v>152</v>
      </c>
      <c r="G9" s="34" t="s">
        <v>443</v>
      </c>
      <c r="H9" s="34" t="s">
        <v>443</v>
      </c>
      <c r="I9" s="82" t="s">
        <v>223</v>
      </c>
      <c r="J9" s="112" t="s">
        <v>571</v>
      </c>
      <c r="K9" s="103"/>
      <c r="L9" s="366">
        <v>0</v>
      </c>
    </row>
    <row r="10" spans="1:12" ht="84.75" customHeight="1">
      <c r="A10" s="63" t="s">
        <v>17</v>
      </c>
      <c r="B10" s="63" t="s">
        <v>18</v>
      </c>
      <c r="C10" s="63" t="s">
        <v>21</v>
      </c>
      <c r="D10" s="63"/>
      <c r="E10" s="64" t="s">
        <v>204</v>
      </c>
      <c r="F10" s="82" t="s">
        <v>152</v>
      </c>
      <c r="G10" s="34" t="s">
        <v>443</v>
      </c>
      <c r="H10" s="34" t="s">
        <v>443</v>
      </c>
      <c r="I10" s="82" t="s">
        <v>223</v>
      </c>
      <c r="J10" s="82"/>
      <c r="K10" s="197"/>
      <c r="L10" s="199">
        <v>0</v>
      </c>
    </row>
    <row r="11" spans="1:12" ht="92.4" customHeight="1">
      <c r="A11" s="63" t="s">
        <v>17</v>
      </c>
      <c r="B11" s="63" t="s">
        <v>18</v>
      </c>
      <c r="C11" s="63" t="s">
        <v>21</v>
      </c>
      <c r="D11" s="63" t="s">
        <v>18</v>
      </c>
      <c r="E11" s="64" t="s">
        <v>224</v>
      </c>
      <c r="F11" s="82" t="s">
        <v>152</v>
      </c>
      <c r="G11" s="34" t="s">
        <v>443</v>
      </c>
      <c r="H11" s="34" t="s">
        <v>443</v>
      </c>
      <c r="I11" s="82" t="s">
        <v>223</v>
      </c>
      <c r="J11" s="112" t="s">
        <v>572</v>
      </c>
      <c r="K11" s="197"/>
      <c r="L11" s="197">
        <v>0</v>
      </c>
    </row>
    <row r="12" spans="1:12" ht="91.2" customHeight="1">
      <c r="A12" s="63" t="s">
        <v>17</v>
      </c>
      <c r="B12" s="63" t="s">
        <v>18</v>
      </c>
      <c r="C12" s="63" t="s">
        <v>21</v>
      </c>
      <c r="D12" s="63" t="s">
        <v>22</v>
      </c>
      <c r="E12" s="64" t="s">
        <v>250</v>
      </c>
      <c r="F12" s="82" t="s">
        <v>152</v>
      </c>
      <c r="G12" s="34" t="s">
        <v>443</v>
      </c>
      <c r="H12" s="34" t="s">
        <v>443</v>
      </c>
      <c r="I12" s="82" t="s">
        <v>251</v>
      </c>
      <c r="J12" s="82" t="s">
        <v>573</v>
      </c>
      <c r="K12" s="197"/>
      <c r="L12" s="197">
        <v>0</v>
      </c>
    </row>
    <row r="13" spans="1:12" ht="69" customHeight="1">
      <c r="A13" s="63" t="s">
        <v>17</v>
      </c>
      <c r="B13" s="63" t="s">
        <v>18</v>
      </c>
      <c r="C13" s="63" t="s">
        <v>38</v>
      </c>
      <c r="D13" s="63"/>
      <c r="E13" s="64" t="s">
        <v>269</v>
      </c>
      <c r="F13" s="82" t="s">
        <v>152</v>
      </c>
      <c r="G13" s="34" t="s">
        <v>443</v>
      </c>
      <c r="H13" s="34" t="s">
        <v>443</v>
      </c>
      <c r="I13" s="82" t="s">
        <v>252</v>
      </c>
      <c r="J13" s="82"/>
      <c r="K13" s="197"/>
      <c r="L13" s="199">
        <v>0</v>
      </c>
    </row>
    <row r="14" spans="1:12" ht="221.25" customHeight="1">
      <c r="A14" s="63" t="s">
        <v>17</v>
      </c>
      <c r="B14" s="63" t="s">
        <v>18</v>
      </c>
      <c r="C14" s="63" t="s">
        <v>38</v>
      </c>
      <c r="D14" s="63" t="s">
        <v>18</v>
      </c>
      <c r="E14" s="64" t="s">
        <v>270</v>
      </c>
      <c r="F14" s="82" t="s">
        <v>152</v>
      </c>
      <c r="G14" s="34" t="s">
        <v>443</v>
      </c>
      <c r="H14" s="34" t="s">
        <v>443</v>
      </c>
      <c r="I14" s="82" t="s">
        <v>252</v>
      </c>
      <c r="J14" s="82" t="s">
        <v>356</v>
      </c>
      <c r="K14" s="197"/>
      <c r="L14" s="197">
        <v>0</v>
      </c>
    </row>
    <row r="15" spans="1:12" ht="94.2" customHeight="1">
      <c r="A15" s="63" t="s">
        <v>17</v>
      </c>
      <c r="B15" s="63" t="s">
        <v>18</v>
      </c>
      <c r="C15" s="63" t="s">
        <v>20</v>
      </c>
      <c r="D15" s="63"/>
      <c r="E15" s="64" t="s">
        <v>253</v>
      </c>
      <c r="F15" s="82" t="s">
        <v>152</v>
      </c>
      <c r="G15" s="34" t="s">
        <v>443</v>
      </c>
      <c r="H15" s="34" t="s">
        <v>443</v>
      </c>
      <c r="I15" s="82" t="s">
        <v>251</v>
      </c>
      <c r="J15" s="82"/>
      <c r="K15" s="197"/>
      <c r="L15" s="199">
        <v>1</v>
      </c>
    </row>
    <row r="16" spans="1:12" ht="106.2" customHeight="1">
      <c r="A16" s="63" t="s">
        <v>17</v>
      </c>
      <c r="B16" s="63" t="s">
        <v>18</v>
      </c>
      <c r="C16" s="63" t="s">
        <v>20</v>
      </c>
      <c r="D16" s="63" t="s">
        <v>18</v>
      </c>
      <c r="E16" s="64" t="s">
        <v>254</v>
      </c>
      <c r="F16" s="82" t="s">
        <v>152</v>
      </c>
      <c r="G16" s="34" t="s">
        <v>443</v>
      </c>
      <c r="H16" s="34" t="s">
        <v>443</v>
      </c>
      <c r="I16" s="82" t="s">
        <v>251</v>
      </c>
      <c r="J16" s="82" t="s">
        <v>255</v>
      </c>
      <c r="K16" s="197"/>
      <c r="L16" s="197">
        <v>1</v>
      </c>
    </row>
    <row r="17" spans="1:17" ht="85.8" customHeight="1">
      <c r="A17" s="63" t="s">
        <v>17</v>
      </c>
      <c r="B17" s="63" t="s">
        <v>18</v>
      </c>
      <c r="C17" s="63" t="s">
        <v>20</v>
      </c>
      <c r="D17" s="63" t="s">
        <v>22</v>
      </c>
      <c r="E17" s="64" t="s">
        <v>256</v>
      </c>
      <c r="F17" s="82" t="s">
        <v>152</v>
      </c>
      <c r="G17" s="34" t="s">
        <v>443</v>
      </c>
      <c r="H17" s="34" t="s">
        <v>443</v>
      </c>
      <c r="I17" s="82" t="s">
        <v>251</v>
      </c>
      <c r="J17" s="82" t="s">
        <v>357</v>
      </c>
      <c r="K17" s="197"/>
      <c r="L17" s="197">
        <v>1</v>
      </c>
    </row>
    <row r="18" spans="1:17" ht="154.19999999999999" customHeight="1">
      <c r="A18" s="63" t="s">
        <v>17</v>
      </c>
      <c r="B18" s="63" t="s">
        <v>18</v>
      </c>
      <c r="C18" s="63" t="s">
        <v>28</v>
      </c>
      <c r="D18" s="63"/>
      <c r="E18" s="64" t="s">
        <v>271</v>
      </c>
      <c r="F18" s="82" t="s">
        <v>152</v>
      </c>
      <c r="G18" s="34" t="s">
        <v>443</v>
      </c>
      <c r="H18" s="34" t="s">
        <v>443</v>
      </c>
      <c r="I18" s="82" t="s">
        <v>272</v>
      </c>
      <c r="J18" s="133">
        <v>151</v>
      </c>
      <c r="K18" s="197"/>
      <c r="L18" s="199">
        <v>1</v>
      </c>
    </row>
    <row r="19" spans="1:17" ht="69" customHeight="1">
      <c r="A19" s="63" t="s">
        <v>17</v>
      </c>
      <c r="B19" s="63" t="s">
        <v>18</v>
      </c>
      <c r="C19" s="63" t="s">
        <v>24</v>
      </c>
      <c r="D19" s="63"/>
      <c r="E19" s="64" t="s">
        <v>205</v>
      </c>
      <c r="F19" s="82" t="s">
        <v>152</v>
      </c>
      <c r="G19" s="34" t="s">
        <v>443</v>
      </c>
      <c r="H19" s="34" t="s">
        <v>443</v>
      </c>
      <c r="I19" s="82" t="s">
        <v>225</v>
      </c>
      <c r="J19" s="34">
        <v>29</v>
      </c>
      <c r="K19" s="197"/>
      <c r="L19" s="199">
        <v>1</v>
      </c>
    </row>
    <row r="20" spans="1:17" ht="128.4" customHeight="1">
      <c r="A20" s="63" t="s">
        <v>17</v>
      </c>
      <c r="B20" s="63" t="s">
        <v>18</v>
      </c>
      <c r="C20" s="63" t="s">
        <v>24</v>
      </c>
      <c r="D20" s="63" t="s">
        <v>18</v>
      </c>
      <c r="E20" s="64" t="s">
        <v>273</v>
      </c>
      <c r="F20" s="82" t="s">
        <v>152</v>
      </c>
      <c r="G20" s="34" t="s">
        <v>443</v>
      </c>
      <c r="H20" s="34" t="s">
        <v>443</v>
      </c>
      <c r="I20" s="82" t="s">
        <v>226</v>
      </c>
      <c r="J20" s="197" t="s">
        <v>574</v>
      </c>
      <c r="K20" s="197"/>
      <c r="L20" s="197">
        <v>0</v>
      </c>
    </row>
    <row r="21" spans="1:17" ht="93" customHeight="1">
      <c r="A21" s="63" t="s">
        <v>17</v>
      </c>
      <c r="B21" s="63" t="s">
        <v>18</v>
      </c>
      <c r="C21" s="63" t="s">
        <v>24</v>
      </c>
      <c r="D21" s="63" t="s">
        <v>22</v>
      </c>
      <c r="E21" s="64" t="s">
        <v>227</v>
      </c>
      <c r="F21" s="82" t="s">
        <v>152</v>
      </c>
      <c r="G21" s="34" t="s">
        <v>443</v>
      </c>
      <c r="H21" s="34" t="s">
        <v>443</v>
      </c>
      <c r="I21" s="82" t="s">
        <v>226</v>
      </c>
      <c r="J21" s="197" t="s">
        <v>575</v>
      </c>
      <c r="K21" s="197"/>
      <c r="L21" s="197">
        <v>1</v>
      </c>
    </row>
    <row r="22" spans="1:17" ht="42" customHeight="1">
      <c r="A22" s="63" t="s">
        <v>17</v>
      </c>
      <c r="B22" s="63" t="s">
        <v>18</v>
      </c>
      <c r="C22" s="63" t="s">
        <v>24</v>
      </c>
      <c r="D22" s="63" t="s">
        <v>25</v>
      </c>
      <c r="E22" s="64" t="s">
        <v>257</v>
      </c>
      <c r="F22" s="82" t="s">
        <v>152</v>
      </c>
      <c r="G22" s="34" t="s">
        <v>443</v>
      </c>
      <c r="H22" s="34" t="s">
        <v>443</v>
      </c>
      <c r="I22" s="82" t="s">
        <v>258</v>
      </c>
      <c r="J22" s="34" t="s">
        <v>358</v>
      </c>
      <c r="K22" s="197"/>
      <c r="L22" s="197">
        <v>1</v>
      </c>
    </row>
    <row r="23" spans="1:17" ht="52.5" customHeight="1">
      <c r="A23" s="63" t="s">
        <v>17</v>
      </c>
      <c r="B23" s="63" t="s">
        <v>18</v>
      </c>
      <c r="C23" s="63" t="s">
        <v>17</v>
      </c>
      <c r="D23" s="63"/>
      <c r="E23" s="64" t="s">
        <v>228</v>
      </c>
      <c r="F23" s="82" t="s">
        <v>152</v>
      </c>
      <c r="G23" s="34" t="s">
        <v>443</v>
      </c>
      <c r="H23" s="34" t="s">
        <v>443</v>
      </c>
      <c r="I23" s="82" t="s">
        <v>153</v>
      </c>
      <c r="J23" s="367" t="s">
        <v>576</v>
      </c>
      <c r="K23" s="37"/>
      <c r="L23" s="72" t="s">
        <v>18</v>
      </c>
      <c r="M23" s="62"/>
      <c r="N23" s="62"/>
      <c r="O23" s="62"/>
      <c r="P23" s="62"/>
      <c r="Q23" s="62"/>
    </row>
    <row r="24" spans="1:17" ht="48" customHeight="1">
      <c r="A24" s="63" t="s">
        <v>17</v>
      </c>
      <c r="B24" s="63" t="s">
        <v>18</v>
      </c>
      <c r="C24" s="63" t="s">
        <v>30</v>
      </c>
      <c r="D24" s="63"/>
      <c r="E24" s="64" t="s">
        <v>229</v>
      </c>
      <c r="F24" s="82" t="s">
        <v>152</v>
      </c>
      <c r="G24" s="34" t="s">
        <v>443</v>
      </c>
      <c r="H24" s="34" t="s">
        <v>443</v>
      </c>
      <c r="I24" s="82" t="s">
        <v>230</v>
      </c>
      <c r="J24" s="367" t="s">
        <v>359</v>
      </c>
      <c r="K24" s="37"/>
      <c r="L24" s="72" t="s">
        <v>18</v>
      </c>
      <c r="M24" s="62"/>
      <c r="N24" s="62"/>
      <c r="O24" s="62"/>
      <c r="P24" s="62"/>
      <c r="Q24" s="62"/>
    </row>
    <row r="25" spans="1:17" ht="58.5" customHeight="1">
      <c r="A25" s="63" t="s">
        <v>17</v>
      </c>
      <c r="B25" s="63" t="s">
        <v>18</v>
      </c>
      <c r="C25" s="63" t="s">
        <v>32</v>
      </c>
      <c r="D25" s="63"/>
      <c r="E25" s="64" t="s">
        <v>231</v>
      </c>
      <c r="F25" s="82" t="s">
        <v>152</v>
      </c>
      <c r="G25" s="34" t="s">
        <v>443</v>
      </c>
      <c r="H25" s="34" t="s">
        <v>443</v>
      </c>
      <c r="I25" s="82" t="s">
        <v>232</v>
      </c>
      <c r="J25" s="367" t="s">
        <v>577</v>
      </c>
      <c r="K25" s="37"/>
      <c r="L25" s="72" t="s">
        <v>18</v>
      </c>
      <c r="M25" s="62"/>
      <c r="N25" s="62"/>
      <c r="O25" s="62"/>
      <c r="P25" s="62"/>
      <c r="Q25" s="62"/>
    </row>
    <row r="26" spans="1:17" ht="63" customHeight="1">
      <c r="A26" s="63" t="s">
        <v>17</v>
      </c>
      <c r="B26" s="63" t="s">
        <v>18</v>
      </c>
      <c r="C26" s="63" t="s">
        <v>120</v>
      </c>
      <c r="D26" s="63"/>
      <c r="E26" s="64" t="s">
        <v>233</v>
      </c>
      <c r="F26" s="82" t="s">
        <v>152</v>
      </c>
      <c r="G26" s="34" t="s">
        <v>443</v>
      </c>
      <c r="H26" s="34" t="s">
        <v>443</v>
      </c>
      <c r="I26" s="82" t="s">
        <v>234</v>
      </c>
      <c r="J26" s="367" t="s">
        <v>578</v>
      </c>
      <c r="K26" s="37"/>
      <c r="L26" s="72" t="s">
        <v>18</v>
      </c>
      <c r="M26" s="62"/>
      <c r="N26" s="62"/>
      <c r="O26" s="62"/>
      <c r="P26" s="62"/>
      <c r="Q26" s="62"/>
    </row>
    <row r="27" spans="1:17" ht="66.75" customHeight="1">
      <c r="A27" s="63" t="s">
        <v>17</v>
      </c>
      <c r="B27" s="63" t="s">
        <v>18</v>
      </c>
      <c r="C27" s="63" t="s">
        <v>122</v>
      </c>
      <c r="D27" s="63"/>
      <c r="E27" s="64" t="s">
        <v>235</v>
      </c>
      <c r="F27" s="82" t="s">
        <v>152</v>
      </c>
      <c r="G27" s="34" t="s">
        <v>443</v>
      </c>
      <c r="H27" s="34" t="s">
        <v>443</v>
      </c>
      <c r="I27" s="82" t="s">
        <v>236</v>
      </c>
      <c r="J27" s="107" t="s">
        <v>360</v>
      </c>
      <c r="K27" s="133"/>
      <c r="L27" s="209">
        <v>1</v>
      </c>
      <c r="M27" s="62"/>
      <c r="N27" s="62"/>
      <c r="O27" s="62"/>
      <c r="P27" s="62"/>
      <c r="Q27" s="62"/>
    </row>
    <row r="28" spans="1:17" ht="99.75" customHeight="1">
      <c r="A28" s="63" t="s">
        <v>17</v>
      </c>
      <c r="B28" s="63" t="s">
        <v>18</v>
      </c>
      <c r="C28" s="63" t="s">
        <v>33</v>
      </c>
      <c r="D28" s="63"/>
      <c r="E28" s="64" t="s">
        <v>274</v>
      </c>
      <c r="F28" s="82" t="s">
        <v>152</v>
      </c>
      <c r="G28" s="34" t="s">
        <v>443</v>
      </c>
      <c r="H28" s="34" t="s">
        <v>443</v>
      </c>
      <c r="I28" s="82" t="s">
        <v>275</v>
      </c>
      <c r="J28" s="367" t="s">
        <v>579</v>
      </c>
      <c r="K28" s="133"/>
      <c r="L28" s="209">
        <v>1</v>
      </c>
      <c r="M28" s="62"/>
      <c r="N28" s="62"/>
      <c r="O28" s="62"/>
      <c r="P28" s="62"/>
      <c r="Q28" s="62"/>
    </row>
    <row r="29" spans="1:17" ht="72.75" customHeight="1">
      <c r="A29" s="63" t="s">
        <v>17</v>
      </c>
      <c r="B29" s="63" t="s">
        <v>18</v>
      </c>
      <c r="C29" s="63" t="s">
        <v>35</v>
      </c>
      <c r="D29" s="63"/>
      <c r="E29" s="64" t="s">
        <v>237</v>
      </c>
      <c r="F29" s="82" t="s">
        <v>152</v>
      </c>
      <c r="G29" s="34" t="s">
        <v>443</v>
      </c>
      <c r="H29" s="34" t="s">
        <v>443</v>
      </c>
      <c r="I29" s="82" t="s">
        <v>238</v>
      </c>
      <c r="J29" s="367" t="s">
        <v>33</v>
      </c>
      <c r="K29" s="133"/>
      <c r="L29" s="209">
        <v>1</v>
      </c>
      <c r="M29" s="62"/>
      <c r="N29" s="62"/>
      <c r="O29" s="62"/>
      <c r="P29" s="62"/>
      <c r="Q29" s="62"/>
    </row>
    <row r="30" spans="1:17" ht="48" customHeight="1">
      <c r="A30" s="63" t="s">
        <v>17</v>
      </c>
      <c r="B30" s="63" t="s">
        <v>18</v>
      </c>
      <c r="C30" s="63" t="s">
        <v>181</v>
      </c>
      <c r="D30" s="63"/>
      <c r="E30" s="64" t="s">
        <v>276</v>
      </c>
      <c r="F30" s="82" t="s">
        <v>152</v>
      </c>
      <c r="G30" s="34" t="s">
        <v>443</v>
      </c>
      <c r="H30" s="34" t="s">
        <v>443</v>
      </c>
      <c r="I30" s="82" t="s">
        <v>277</v>
      </c>
      <c r="J30" s="368" t="s">
        <v>580</v>
      </c>
      <c r="K30" s="82"/>
      <c r="L30" s="200">
        <v>1</v>
      </c>
      <c r="M30" s="62"/>
      <c r="N30" s="62"/>
      <c r="O30" s="62"/>
      <c r="P30" s="62"/>
      <c r="Q30" s="62"/>
    </row>
    <row r="31" spans="1:17" ht="25.5" customHeight="1">
      <c r="A31" s="37" t="s">
        <v>17</v>
      </c>
      <c r="B31" s="37" t="s">
        <v>22</v>
      </c>
      <c r="C31" s="37"/>
      <c r="D31" s="37"/>
      <c r="E31" s="254" t="s">
        <v>23</v>
      </c>
      <c r="F31" s="254"/>
      <c r="G31" s="254"/>
      <c r="H31" s="254"/>
      <c r="I31" s="40"/>
      <c r="J31" s="82"/>
      <c r="K31" s="197"/>
      <c r="L31" s="369" t="s">
        <v>549</v>
      </c>
      <c r="M31" s="62"/>
      <c r="N31" s="62"/>
      <c r="O31" s="62"/>
      <c r="P31" s="62"/>
      <c r="Q31" s="62"/>
    </row>
    <row r="32" spans="1:17" ht="58.5" customHeight="1">
      <c r="A32" s="35" t="s">
        <v>17</v>
      </c>
      <c r="B32" s="35" t="s">
        <v>22</v>
      </c>
      <c r="C32" s="35" t="s">
        <v>19</v>
      </c>
      <c r="D32" s="35"/>
      <c r="E32" s="61" t="s">
        <v>239</v>
      </c>
      <c r="F32" s="82" t="s">
        <v>16</v>
      </c>
      <c r="G32" s="34" t="s">
        <v>443</v>
      </c>
      <c r="H32" s="34" t="s">
        <v>443</v>
      </c>
      <c r="I32" s="34"/>
      <c r="J32" s="108"/>
      <c r="K32" s="108"/>
      <c r="L32" s="200">
        <v>0</v>
      </c>
      <c r="M32" s="62"/>
      <c r="N32" s="62"/>
      <c r="O32" s="62"/>
      <c r="P32" s="62"/>
      <c r="Q32" s="62"/>
    </row>
    <row r="33" spans="1:17" ht="69" customHeight="1">
      <c r="A33" s="37" t="s">
        <v>17</v>
      </c>
      <c r="B33" s="37" t="s">
        <v>22</v>
      </c>
      <c r="C33" s="37" t="s">
        <v>19</v>
      </c>
      <c r="D33" s="37" t="s">
        <v>18</v>
      </c>
      <c r="E33" s="61" t="s">
        <v>320</v>
      </c>
      <c r="F33" s="197" t="s">
        <v>16</v>
      </c>
      <c r="G33" s="34" t="s">
        <v>443</v>
      </c>
      <c r="H33" s="34" t="s">
        <v>443</v>
      </c>
      <c r="I33" s="38" t="s">
        <v>372</v>
      </c>
      <c r="J33" s="108" t="s">
        <v>490</v>
      </c>
      <c r="K33" s="83"/>
      <c r="L33" s="82">
        <v>0</v>
      </c>
      <c r="M33" s="62"/>
      <c r="N33" s="62"/>
      <c r="O33" s="62"/>
      <c r="P33" s="62"/>
      <c r="Q33" s="62"/>
    </row>
    <row r="34" spans="1:17" ht="58.5" customHeight="1">
      <c r="A34" s="37" t="s">
        <v>17</v>
      </c>
      <c r="B34" s="37" t="s">
        <v>22</v>
      </c>
      <c r="C34" s="37" t="s">
        <v>19</v>
      </c>
      <c r="D34" s="37" t="s">
        <v>22</v>
      </c>
      <c r="E34" s="61" t="s">
        <v>321</v>
      </c>
      <c r="F34" s="197" t="s">
        <v>16</v>
      </c>
      <c r="G34" s="34" t="s">
        <v>443</v>
      </c>
      <c r="H34" s="34" t="s">
        <v>443</v>
      </c>
      <c r="I34" s="38" t="s">
        <v>321</v>
      </c>
      <c r="J34" s="108" t="s">
        <v>490</v>
      </c>
      <c r="K34" s="83"/>
      <c r="L34" s="82">
        <v>0</v>
      </c>
      <c r="M34" s="62"/>
      <c r="N34" s="62"/>
      <c r="O34" s="62"/>
      <c r="P34" s="62"/>
      <c r="Q34" s="62"/>
    </row>
    <row r="35" spans="1:17" ht="62.25" customHeight="1">
      <c r="A35" s="35" t="s">
        <v>17</v>
      </c>
      <c r="B35" s="35" t="s">
        <v>22</v>
      </c>
      <c r="C35" s="35" t="s">
        <v>19</v>
      </c>
      <c r="D35" s="35" t="s">
        <v>25</v>
      </c>
      <c r="E35" s="61" t="s">
        <v>174</v>
      </c>
      <c r="F35" s="82" t="s">
        <v>16</v>
      </c>
      <c r="G35" s="34" t="s">
        <v>443</v>
      </c>
      <c r="H35" s="34" t="s">
        <v>443</v>
      </c>
      <c r="I35" s="38" t="s">
        <v>174</v>
      </c>
      <c r="J35" s="107" t="s">
        <v>489</v>
      </c>
      <c r="K35" s="376"/>
      <c r="L35" s="107" t="s">
        <v>18</v>
      </c>
      <c r="M35" s="62"/>
      <c r="N35" s="62"/>
      <c r="O35" s="62"/>
      <c r="P35" s="62"/>
      <c r="Q35" s="62"/>
    </row>
    <row r="36" spans="1:17" ht="120.75" customHeight="1">
      <c r="A36" s="35" t="s">
        <v>17</v>
      </c>
      <c r="B36" s="35" t="s">
        <v>22</v>
      </c>
      <c r="C36" s="35" t="s">
        <v>19</v>
      </c>
      <c r="D36" s="35" t="s">
        <v>39</v>
      </c>
      <c r="E36" s="61" t="s">
        <v>175</v>
      </c>
      <c r="F36" s="82" t="s">
        <v>16</v>
      </c>
      <c r="G36" s="34" t="s">
        <v>443</v>
      </c>
      <c r="H36" s="34" t="s">
        <v>443</v>
      </c>
      <c r="I36" s="38" t="s">
        <v>373</v>
      </c>
      <c r="J36" s="82" t="s">
        <v>488</v>
      </c>
      <c r="K36" s="42"/>
      <c r="L36" s="82">
        <v>1</v>
      </c>
      <c r="M36" s="62"/>
      <c r="N36" s="62"/>
      <c r="O36" s="62"/>
      <c r="P36" s="62"/>
      <c r="Q36" s="62"/>
    </row>
    <row r="37" spans="1:17" ht="50.25" customHeight="1">
      <c r="A37" s="35" t="s">
        <v>17</v>
      </c>
      <c r="B37" s="35" t="s">
        <v>22</v>
      </c>
      <c r="C37" s="35" t="s">
        <v>19</v>
      </c>
      <c r="D37" s="35" t="s">
        <v>46</v>
      </c>
      <c r="E37" s="61" t="s">
        <v>176</v>
      </c>
      <c r="F37" s="82" t="s">
        <v>16</v>
      </c>
      <c r="G37" s="34" t="s">
        <v>443</v>
      </c>
      <c r="H37" s="34" t="s">
        <v>443</v>
      </c>
      <c r="I37" s="38" t="s">
        <v>176</v>
      </c>
      <c r="J37" s="107" t="s">
        <v>290</v>
      </c>
      <c r="K37" s="376"/>
      <c r="L37" s="107" t="s">
        <v>539</v>
      </c>
      <c r="M37" s="62"/>
      <c r="N37" s="62"/>
      <c r="O37" s="62"/>
      <c r="P37" s="62"/>
      <c r="Q37" s="62"/>
    </row>
    <row r="38" spans="1:17" ht="83.25" customHeight="1">
      <c r="A38" s="63" t="s">
        <v>17</v>
      </c>
      <c r="B38" s="63" t="s">
        <v>22</v>
      </c>
      <c r="C38" s="63" t="s">
        <v>21</v>
      </c>
      <c r="D38" s="63"/>
      <c r="E38" s="61" t="s">
        <v>130</v>
      </c>
      <c r="F38" s="82" t="s">
        <v>16</v>
      </c>
      <c r="G38" s="34" t="s">
        <v>443</v>
      </c>
      <c r="H38" s="34" t="s">
        <v>443</v>
      </c>
      <c r="I38" s="38"/>
      <c r="J38" s="82"/>
      <c r="K38" s="61"/>
      <c r="L38" s="200">
        <v>1</v>
      </c>
      <c r="M38" s="62"/>
      <c r="N38" s="62"/>
      <c r="O38" s="62"/>
      <c r="P38" s="62"/>
      <c r="Q38" s="62"/>
    </row>
    <row r="39" spans="1:17" ht="67.95" customHeight="1">
      <c r="A39" s="63" t="s">
        <v>17</v>
      </c>
      <c r="B39" s="63" t="s">
        <v>22</v>
      </c>
      <c r="C39" s="63" t="s">
        <v>21</v>
      </c>
      <c r="D39" s="63" t="s">
        <v>18</v>
      </c>
      <c r="E39" s="61" t="s">
        <v>177</v>
      </c>
      <c r="F39" s="82" t="s">
        <v>16</v>
      </c>
      <c r="G39" s="34" t="s">
        <v>443</v>
      </c>
      <c r="H39" s="34" t="s">
        <v>443</v>
      </c>
      <c r="I39" s="38" t="s">
        <v>374</v>
      </c>
      <c r="J39" s="107" t="s">
        <v>492</v>
      </c>
      <c r="K39" s="376"/>
      <c r="L39" s="107" t="s">
        <v>18</v>
      </c>
      <c r="M39" s="62"/>
      <c r="N39" s="62"/>
      <c r="O39" s="62"/>
      <c r="P39" s="62"/>
      <c r="Q39" s="62"/>
    </row>
    <row r="40" spans="1:17" ht="90" customHeight="1">
      <c r="A40" s="63" t="s">
        <v>17</v>
      </c>
      <c r="B40" s="63" t="s">
        <v>22</v>
      </c>
      <c r="C40" s="63" t="s">
        <v>21</v>
      </c>
      <c r="D40" s="63" t="s">
        <v>22</v>
      </c>
      <c r="E40" s="61" t="s">
        <v>131</v>
      </c>
      <c r="F40" s="82" t="s">
        <v>16</v>
      </c>
      <c r="G40" s="34" t="s">
        <v>443</v>
      </c>
      <c r="H40" s="34" t="s">
        <v>443</v>
      </c>
      <c r="I40" s="38" t="s">
        <v>375</v>
      </c>
      <c r="J40" s="82" t="s">
        <v>491</v>
      </c>
      <c r="K40" s="64"/>
      <c r="L40" s="82" t="s">
        <v>540</v>
      </c>
      <c r="M40" s="62"/>
      <c r="N40" s="62"/>
      <c r="O40" s="62"/>
      <c r="P40" s="62"/>
      <c r="Q40" s="62"/>
    </row>
    <row r="41" spans="1:17" ht="43.5" customHeight="1">
      <c r="A41" s="63" t="s">
        <v>17</v>
      </c>
      <c r="B41" s="63" t="s">
        <v>22</v>
      </c>
      <c r="C41" s="63" t="s">
        <v>21</v>
      </c>
      <c r="D41" s="63" t="s">
        <v>25</v>
      </c>
      <c r="E41" s="61" t="s">
        <v>26</v>
      </c>
      <c r="F41" s="82" t="s">
        <v>16</v>
      </c>
      <c r="G41" s="34" t="s">
        <v>443</v>
      </c>
      <c r="H41" s="34" t="s">
        <v>443</v>
      </c>
      <c r="I41" s="38" t="s">
        <v>376</v>
      </c>
      <c r="J41" s="82" t="s">
        <v>541</v>
      </c>
      <c r="K41" s="64"/>
      <c r="L41" s="82" t="s">
        <v>540</v>
      </c>
      <c r="M41" s="62"/>
      <c r="N41" s="62"/>
      <c r="O41" s="62"/>
      <c r="P41" s="62"/>
      <c r="Q41" s="62"/>
    </row>
    <row r="42" spans="1:17" ht="99" customHeight="1">
      <c r="A42" s="63" t="s">
        <v>17</v>
      </c>
      <c r="B42" s="63" t="s">
        <v>22</v>
      </c>
      <c r="C42" s="63" t="s">
        <v>21</v>
      </c>
      <c r="D42" s="63" t="s">
        <v>39</v>
      </c>
      <c r="E42" s="61" t="s">
        <v>397</v>
      </c>
      <c r="F42" s="82" t="s">
        <v>16</v>
      </c>
      <c r="G42" s="34" t="s">
        <v>443</v>
      </c>
      <c r="H42" s="34" t="s">
        <v>443</v>
      </c>
      <c r="I42" s="38" t="s">
        <v>377</v>
      </c>
      <c r="J42" s="82" t="s">
        <v>541</v>
      </c>
      <c r="K42" s="380"/>
      <c r="L42" s="82" t="s">
        <v>540</v>
      </c>
      <c r="M42" s="62"/>
      <c r="N42" s="62"/>
      <c r="O42" s="62"/>
      <c r="P42" s="62"/>
      <c r="Q42" s="62"/>
    </row>
    <row r="43" spans="1:17" ht="81.599999999999994" customHeight="1">
      <c r="A43" s="37" t="s">
        <v>17</v>
      </c>
      <c r="B43" s="37" t="s">
        <v>22</v>
      </c>
      <c r="C43" s="37" t="s">
        <v>21</v>
      </c>
      <c r="D43" s="37" t="s">
        <v>46</v>
      </c>
      <c r="E43" s="38" t="s">
        <v>398</v>
      </c>
      <c r="F43" s="197" t="s">
        <v>16</v>
      </c>
      <c r="G43" s="34" t="s">
        <v>443</v>
      </c>
      <c r="H43" s="34" t="s">
        <v>443</v>
      </c>
      <c r="I43" s="38" t="s">
        <v>399</v>
      </c>
      <c r="J43" s="108" t="s">
        <v>500</v>
      </c>
      <c r="K43" s="380"/>
      <c r="L43" s="82">
        <v>1</v>
      </c>
      <c r="M43" s="62"/>
      <c r="N43" s="62"/>
      <c r="O43" s="62"/>
      <c r="P43" s="62"/>
      <c r="Q43" s="62"/>
    </row>
    <row r="44" spans="1:17" ht="55.95" customHeight="1">
      <c r="A44" s="63" t="s">
        <v>17</v>
      </c>
      <c r="B44" s="63" t="s">
        <v>22</v>
      </c>
      <c r="C44" s="63" t="s">
        <v>38</v>
      </c>
      <c r="D44" s="63"/>
      <c r="E44" s="38" t="s">
        <v>400</v>
      </c>
      <c r="F44" s="82" t="s">
        <v>16</v>
      </c>
      <c r="G44" s="34" t="s">
        <v>443</v>
      </c>
      <c r="H44" s="34" t="s">
        <v>443</v>
      </c>
      <c r="I44" s="61"/>
      <c r="J44" s="111"/>
      <c r="K44" s="111"/>
      <c r="L44" s="370">
        <v>1</v>
      </c>
      <c r="M44" s="62"/>
      <c r="N44" s="62"/>
      <c r="O44" s="62"/>
      <c r="P44" s="62"/>
      <c r="Q44" s="62"/>
    </row>
    <row r="45" spans="1:17" ht="93.75" customHeight="1">
      <c r="A45" s="63" t="s">
        <v>17</v>
      </c>
      <c r="B45" s="63" t="s">
        <v>22</v>
      </c>
      <c r="C45" s="63" t="s">
        <v>38</v>
      </c>
      <c r="D45" s="63" t="s">
        <v>18</v>
      </c>
      <c r="E45" s="61" t="s">
        <v>178</v>
      </c>
      <c r="F45" s="82" t="s">
        <v>16</v>
      </c>
      <c r="G45" s="34" t="s">
        <v>443</v>
      </c>
      <c r="H45" s="34" t="s">
        <v>443</v>
      </c>
      <c r="I45" s="61" t="s">
        <v>179</v>
      </c>
      <c r="J45" s="111" t="s">
        <v>525</v>
      </c>
      <c r="K45" s="111"/>
      <c r="L45" s="112">
        <v>1</v>
      </c>
      <c r="M45" s="62"/>
      <c r="N45" s="62" t="s">
        <v>524</v>
      </c>
      <c r="O45" s="62"/>
      <c r="P45" s="62"/>
      <c r="Q45" s="62"/>
    </row>
    <row r="46" spans="1:17" ht="129" customHeight="1">
      <c r="A46" s="63" t="s">
        <v>17</v>
      </c>
      <c r="B46" s="63" t="s">
        <v>22</v>
      </c>
      <c r="C46" s="63" t="s">
        <v>38</v>
      </c>
      <c r="D46" s="63" t="s">
        <v>22</v>
      </c>
      <c r="E46" s="61" t="s">
        <v>31</v>
      </c>
      <c r="F46" s="82" t="s">
        <v>16</v>
      </c>
      <c r="G46" s="34" t="s">
        <v>443</v>
      </c>
      <c r="H46" s="34" t="s">
        <v>443</v>
      </c>
      <c r="I46" s="38" t="s">
        <v>180</v>
      </c>
      <c r="J46" s="111" t="s">
        <v>278</v>
      </c>
      <c r="K46" s="111"/>
      <c r="L46" s="112">
        <v>1</v>
      </c>
      <c r="M46" s="62"/>
      <c r="N46" s="62"/>
      <c r="O46" s="62"/>
      <c r="P46" s="62"/>
      <c r="Q46" s="62"/>
    </row>
    <row r="47" spans="1:17" ht="109.2" customHeight="1">
      <c r="A47" s="63" t="s">
        <v>17</v>
      </c>
      <c r="B47" s="63" t="s">
        <v>22</v>
      </c>
      <c r="C47" s="63" t="s">
        <v>38</v>
      </c>
      <c r="D47" s="63" t="s">
        <v>25</v>
      </c>
      <c r="E47" s="61" t="s">
        <v>240</v>
      </c>
      <c r="F47" s="82" t="s">
        <v>16</v>
      </c>
      <c r="G47" s="34" t="s">
        <v>443</v>
      </c>
      <c r="H47" s="34" t="s">
        <v>443</v>
      </c>
      <c r="I47" s="38" t="s">
        <v>378</v>
      </c>
      <c r="J47" s="381" t="s">
        <v>552</v>
      </c>
      <c r="K47" s="376"/>
      <c r="L47" s="107" t="s">
        <v>18</v>
      </c>
      <c r="M47" s="62"/>
      <c r="N47" s="62"/>
      <c r="O47" s="62"/>
      <c r="P47" s="62"/>
      <c r="Q47" s="62"/>
    </row>
    <row r="48" spans="1:17" ht="29.4" customHeight="1">
      <c r="A48" s="37" t="s">
        <v>17</v>
      </c>
      <c r="B48" s="37" t="s">
        <v>22</v>
      </c>
      <c r="C48" s="37" t="s">
        <v>20</v>
      </c>
      <c r="D48" s="37"/>
      <c r="E48" s="38" t="s">
        <v>387</v>
      </c>
      <c r="F48" s="197" t="s">
        <v>16</v>
      </c>
      <c r="G48" s="34" t="s">
        <v>443</v>
      </c>
      <c r="H48" s="34" t="s">
        <v>443</v>
      </c>
      <c r="I48" s="61"/>
      <c r="J48" s="376"/>
      <c r="K48" s="376"/>
      <c r="L48" s="69" t="s">
        <v>18</v>
      </c>
      <c r="M48" s="62"/>
      <c r="N48" s="62"/>
      <c r="O48" s="62"/>
      <c r="P48" s="62"/>
      <c r="Q48" s="62"/>
    </row>
    <row r="49" spans="1:17" ht="57" customHeight="1">
      <c r="A49" s="37" t="s">
        <v>17</v>
      </c>
      <c r="B49" s="37" t="s">
        <v>22</v>
      </c>
      <c r="C49" s="37" t="s">
        <v>20</v>
      </c>
      <c r="D49" s="37" t="s">
        <v>18</v>
      </c>
      <c r="E49" s="38" t="s">
        <v>263</v>
      </c>
      <c r="F49" s="197" t="s">
        <v>16</v>
      </c>
      <c r="G49" s="34" t="s">
        <v>443</v>
      </c>
      <c r="H49" s="34" t="s">
        <v>443</v>
      </c>
      <c r="I49" s="38" t="s">
        <v>379</v>
      </c>
      <c r="J49" s="111" t="s">
        <v>493</v>
      </c>
      <c r="K49" s="38"/>
      <c r="L49" s="197">
        <v>1</v>
      </c>
      <c r="M49" s="62"/>
      <c r="N49" s="62"/>
      <c r="O49" s="62"/>
      <c r="P49" s="62"/>
      <c r="Q49" s="62"/>
    </row>
    <row r="50" spans="1:17" ht="54.6" customHeight="1">
      <c r="A50" s="37" t="s">
        <v>17</v>
      </c>
      <c r="B50" s="37" t="s">
        <v>22</v>
      </c>
      <c r="C50" s="37" t="s">
        <v>20</v>
      </c>
      <c r="D50" s="37" t="s">
        <v>22</v>
      </c>
      <c r="E50" s="38" t="s">
        <v>388</v>
      </c>
      <c r="F50" s="197" t="s">
        <v>16</v>
      </c>
      <c r="G50" s="34" t="s">
        <v>443</v>
      </c>
      <c r="H50" s="34" t="s">
        <v>443</v>
      </c>
      <c r="I50" s="38" t="s">
        <v>380</v>
      </c>
      <c r="J50" s="111" t="s">
        <v>557</v>
      </c>
      <c r="K50" s="38"/>
      <c r="L50" s="197">
        <v>1</v>
      </c>
      <c r="M50" s="62"/>
      <c r="N50" s="62"/>
      <c r="O50" s="62"/>
      <c r="P50" s="62"/>
      <c r="Q50" s="62"/>
    </row>
    <row r="51" spans="1:17" ht="133.19999999999999" customHeight="1">
      <c r="A51" s="37" t="s">
        <v>17</v>
      </c>
      <c r="B51" s="37" t="s">
        <v>22</v>
      </c>
      <c r="C51" s="37" t="s">
        <v>20</v>
      </c>
      <c r="D51" s="382">
        <v>3</v>
      </c>
      <c r="E51" s="38" t="s">
        <v>389</v>
      </c>
      <c r="F51" s="197" t="s">
        <v>16</v>
      </c>
      <c r="G51" s="34" t="s">
        <v>443</v>
      </c>
      <c r="H51" s="34" t="s">
        <v>443</v>
      </c>
      <c r="I51" s="38" t="s">
        <v>425</v>
      </c>
      <c r="J51" s="111" t="s">
        <v>499</v>
      </c>
      <c r="K51" s="383"/>
      <c r="L51" s="197">
        <v>1</v>
      </c>
      <c r="M51" s="62"/>
      <c r="N51" s="62"/>
      <c r="O51" s="62"/>
      <c r="P51" s="62"/>
      <c r="Q51" s="62"/>
    </row>
    <row r="52" spans="1:17" ht="73.8" customHeight="1">
      <c r="A52" s="37" t="s">
        <v>17</v>
      </c>
      <c r="B52" s="37" t="s">
        <v>22</v>
      </c>
      <c r="C52" s="37" t="s">
        <v>20</v>
      </c>
      <c r="D52" s="37" t="s">
        <v>39</v>
      </c>
      <c r="E52" s="38" t="s">
        <v>390</v>
      </c>
      <c r="F52" s="197" t="s">
        <v>16</v>
      </c>
      <c r="G52" s="34" t="s">
        <v>443</v>
      </c>
      <c r="H52" s="34" t="s">
        <v>443</v>
      </c>
      <c r="I52" s="38" t="s">
        <v>393</v>
      </c>
      <c r="J52" s="111" t="s">
        <v>502</v>
      </c>
      <c r="K52" s="383"/>
      <c r="L52" s="197">
        <v>1</v>
      </c>
      <c r="M52" s="62"/>
      <c r="N52" s="62"/>
      <c r="O52" s="62"/>
      <c r="P52" s="62"/>
      <c r="Q52" s="62"/>
    </row>
    <row r="53" spans="1:17" ht="109.8" customHeight="1">
      <c r="A53" s="37" t="s">
        <v>17</v>
      </c>
      <c r="B53" s="37" t="s">
        <v>22</v>
      </c>
      <c r="C53" s="37" t="s">
        <v>20</v>
      </c>
      <c r="D53" s="37" t="s">
        <v>46</v>
      </c>
      <c r="E53" s="38" t="s">
        <v>34</v>
      </c>
      <c r="F53" s="197" t="s">
        <v>16</v>
      </c>
      <c r="G53" s="34" t="s">
        <v>443</v>
      </c>
      <c r="H53" s="34" t="s">
        <v>443</v>
      </c>
      <c r="I53" s="38" t="s">
        <v>394</v>
      </c>
      <c r="J53" s="111" t="s">
        <v>501</v>
      </c>
      <c r="K53" s="383"/>
      <c r="L53" s="197">
        <v>1</v>
      </c>
      <c r="M53" s="62"/>
      <c r="N53" s="62"/>
      <c r="O53" s="62"/>
      <c r="P53" s="62"/>
      <c r="Q53" s="62"/>
    </row>
    <row r="54" spans="1:17" ht="114" customHeight="1">
      <c r="A54" s="37" t="s">
        <v>17</v>
      </c>
      <c r="B54" s="37" t="s">
        <v>22</v>
      </c>
      <c r="C54" s="37" t="s">
        <v>28</v>
      </c>
      <c r="D54" s="37"/>
      <c r="E54" s="38" t="s">
        <v>526</v>
      </c>
      <c r="F54" s="197" t="s">
        <v>391</v>
      </c>
      <c r="G54" s="34" t="s">
        <v>443</v>
      </c>
      <c r="H54" s="34" t="s">
        <v>443</v>
      </c>
      <c r="I54" s="39" t="s">
        <v>395</v>
      </c>
      <c r="J54" s="82" t="s">
        <v>527</v>
      </c>
      <c r="K54" s="39"/>
      <c r="L54" s="199">
        <v>1</v>
      </c>
      <c r="M54" s="62"/>
      <c r="N54" s="62"/>
      <c r="O54" s="62"/>
      <c r="P54" s="62"/>
      <c r="Q54" s="62"/>
    </row>
    <row r="55" spans="1:17" ht="139.19999999999999" customHeight="1">
      <c r="A55" s="37" t="s">
        <v>17</v>
      </c>
      <c r="B55" s="37" t="s">
        <v>22</v>
      </c>
      <c r="C55" s="37" t="s">
        <v>24</v>
      </c>
      <c r="D55" s="37"/>
      <c r="E55" s="38" t="s">
        <v>392</v>
      </c>
      <c r="F55" s="197" t="s">
        <v>391</v>
      </c>
      <c r="G55" s="34" t="s">
        <v>443</v>
      </c>
      <c r="H55" s="34" t="s">
        <v>443</v>
      </c>
      <c r="I55" s="39" t="s">
        <v>396</v>
      </c>
      <c r="J55" s="107" t="s">
        <v>528</v>
      </c>
      <c r="K55" s="39"/>
      <c r="L55" s="199">
        <v>1</v>
      </c>
      <c r="M55" s="62"/>
      <c r="N55" s="62"/>
      <c r="O55" s="62"/>
      <c r="P55" s="62"/>
      <c r="Q55" s="62"/>
    </row>
    <row r="56" spans="1:17" ht="151.19999999999999" customHeight="1">
      <c r="A56" s="37" t="s">
        <v>17</v>
      </c>
      <c r="B56" s="37" t="s">
        <v>22</v>
      </c>
      <c r="C56" s="37" t="s">
        <v>17</v>
      </c>
      <c r="D56" s="37"/>
      <c r="E56" s="38" t="s">
        <v>381</v>
      </c>
      <c r="F56" s="82" t="s">
        <v>16</v>
      </c>
      <c r="G56" s="34" t="s">
        <v>443</v>
      </c>
      <c r="H56" s="34" t="s">
        <v>443</v>
      </c>
      <c r="I56" s="61" t="s">
        <v>279</v>
      </c>
      <c r="J56" s="111" t="s">
        <v>494</v>
      </c>
      <c r="K56" s="38"/>
      <c r="L56" s="199">
        <v>1</v>
      </c>
      <c r="M56" s="62"/>
      <c r="N56" s="62"/>
      <c r="O56" s="62"/>
      <c r="P56" s="62"/>
      <c r="Q56" s="62"/>
    </row>
    <row r="57" spans="1:17" ht="61.2" customHeight="1">
      <c r="A57" s="63" t="s">
        <v>17</v>
      </c>
      <c r="B57" s="63" t="s">
        <v>22</v>
      </c>
      <c r="C57" s="63" t="s">
        <v>30</v>
      </c>
      <c r="D57" s="37"/>
      <c r="E57" s="38" t="s">
        <v>36</v>
      </c>
      <c r="F57" s="82" t="s">
        <v>16</v>
      </c>
      <c r="G57" s="34" t="s">
        <v>443</v>
      </c>
      <c r="H57" s="34" t="s">
        <v>443</v>
      </c>
      <c r="I57" s="38" t="s">
        <v>383</v>
      </c>
      <c r="J57" s="111" t="s">
        <v>495</v>
      </c>
      <c r="K57" s="38"/>
      <c r="L57" s="199">
        <v>1</v>
      </c>
      <c r="M57" s="62"/>
      <c r="N57" s="62"/>
      <c r="O57" s="62"/>
      <c r="P57" s="62"/>
      <c r="Q57" s="62"/>
    </row>
    <row r="58" spans="1:17" ht="37.200000000000003" customHeight="1">
      <c r="A58" s="63" t="s">
        <v>17</v>
      </c>
      <c r="B58" s="63" t="s">
        <v>22</v>
      </c>
      <c r="C58" s="63" t="s">
        <v>32</v>
      </c>
      <c r="D58" s="63"/>
      <c r="E58" s="38" t="s">
        <v>183</v>
      </c>
      <c r="F58" s="82" t="s">
        <v>16</v>
      </c>
      <c r="G58" s="34" t="s">
        <v>443</v>
      </c>
      <c r="H58" s="34" t="s">
        <v>443</v>
      </c>
      <c r="I58" s="38" t="s">
        <v>384</v>
      </c>
      <c r="J58" s="111" t="s">
        <v>496</v>
      </c>
      <c r="K58" s="38"/>
      <c r="L58" s="199">
        <v>1</v>
      </c>
      <c r="M58" s="62"/>
      <c r="N58" s="62"/>
      <c r="O58" s="62"/>
      <c r="P58" s="62"/>
      <c r="Q58" s="62"/>
    </row>
    <row r="59" spans="1:17" ht="130.19999999999999" customHeight="1">
      <c r="A59" s="63" t="s">
        <v>17</v>
      </c>
      <c r="B59" s="63" t="s">
        <v>22</v>
      </c>
      <c r="C59" s="63" t="s">
        <v>120</v>
      </c>
      <c r="D59" s="63"/>
      <c r="E59" s="38" t="s">
        <v>241</v>
      </c>
      <c r="F59" s="82" t="s">
        <v>16</v>
      </c>
      <c r="G59" s="34" t="s">
        <v>443</v>
      </c>
      <c r="H59" s="34" t="s">
        <v>443</v>
      </c>
      <c r="I59" s="38" t="s">
        <v>385</v>
      </c>
      <c r="J59" s="111" t="s">
        <v>497</v>
      </c>
      <c r="K59" s="38"/>
      <c r="L59" s="199">
        <v>1</v>
      </c>
      <c r="M59" s="62"/>
      <c r="N59" s="62"/>
      <c r="O59" s="62"/>
      <c r="P59" s="62"/>
      <c r="Q59" s="62"/>
    </row>
    <row r="60" spans="1:17" ht="71.400000000000006" customHeight="1">
      <c r="A60" s="63" t="s">
        <v>17</v>
      </c>
      <c r="B60" s="63" t="s">
        <v>22</v>
      </c>
      <c r="C60" s="63" t="s">
        <v>122</v>
      </c>
      <c r="D60" s="91"/>
      <c r="E60" s="38" t="s">
        <v>382</v>
      </c>
      <c r="F60" s="82" t="s">
        <v>16</v>
      </c>
      <c r="G60" s="34" t="s">
        <v>443</v>
      </c>
      <c r="H60" s="34" t="s">
        <v>443</v>
      </c>
      <c r="I60" s="383" t="s">
        <v>386</v>
      </c>
      <c r="J60" s="112" t="s">
        <v>498</v>
      </c>
      <c r="K60" s="383"/>
      <c r="L60" s="199">
        <v>1</v>
      </c>
      <c r="M60" s="62"/>
      <c r="N60" s="62"/>
      <c r="O60" s="62"/>
      <c r="P60" s="62"/>
      <c r="Q60" s="62"/>
    </row>
    <row r="61" spans="1:17" s="46" customFormat="1" ht="23.25" customHeight="1">
      <c r="A61" s="69" t="s">
        <v>17</v>
      </c>
      <c r="B61" s="200">
        <v>3</v>
      </c>
      <c r="C61" s="70"/>
      <c r="D61" s="63"/>
      <c r="E61" s="263" t="s">
        <v>184</v>
      </c>
      <c r="F61" s="263"/>
      <c r="G61" s="263"/>
      <c r="H61" s="263"/>
      <c r="I61" s="263"/>
      <c r="J61" s="263"/>
      <c r="K61" s="384"/>
      <c r="L61" s="371" t="s">
        <v>548</v>
      </c>
      <c r="M61" s="71"/>
      <c r="N61" s="71"/>
      <c r="O61" s="71"/>
      <c r="P61" s="71"/>
      <c r="Q61" s="71"/>
    </row>
    <row r="62" spans="1:17" ht="33" customHeight="1">
      <c r="A62" s="63" t="s">
        <v>17</v>
      </c>
      <c r="B62" s="63" t="s">
        <v>25</v>
      </c>
      <c r="C62" s="63" t="s">
        <v>19</v>
      </c>
      <c r="D62" s="61"/>
      <c r="E62" s="64" t="s">
        <v>67</v>
      </c>
      <c r="F62" s="82"/>
      <c r="G62" s="34" t="s">
        <v>443</v>
      </c>
      <c r="H62" s="34" t="s">
        <v>443</v>
      </c>
      <c r="I62" s="64"/>
      <c r="J62" s="107"/>
      <c r="K62" s="42"/>
      <c r="L62" s="200">
        <v>1</v>
      </c>
      <c r="M62" s="62"/>
      <c r="N62" s="62"/>
      <c r="O62" s="62"/>
      <c r="P62" s="62"/>
      <c r="Q62" s="62"/>
    </row>
    <row r="63" spans="1:17" ht="66.75" customHeight="1">
      <c r="A63" s="63" t="s">
        <v>17</v>
      </c>
      <c r="B63" s="63" t="s">
        <v>25</v>
      </c>
      <c r="C63" s="63" t="s">
        <v>19</v>
      </c>
      <c r="D63" s="63"/>
      <c r="E63" s="64" t="s">
        <v>242</v>
      </c>
      <c r="F63" s="82" t="s">
        <v>186</v>
      </c>
      <c r="G63" s="34" t="s">
        <v>443</v>
      </c>
      <c r="H63" s="34" t="s">
        <v>443</v>
      </c>
      <c r="I63" s="64" t="s">
        <v>243</v>
      </c>
      <c r="J63" s="112" t="s">
        <v>297</v>
      </c>
      <c r="K63" s="103"/>
      <c r="L63" s="133">
        <v>1</v>
      </c>
      <c r="M63" s="62"/>
      <c r="N63" s="62"/>
      <c r="O63" s="62"/>
      <c r="P63" s="62"/>
      <c r="Q63" s="62"/>
    </row>
    <row r="64" spans="1:17" ht="66.75" customHeight="1">
      <c r="A64" s="63" t="s">
        <v>17</v>
      </c>
      <c r="B64" s="63" t="s">
        <v>25</v>
      </c>
      <c r="C64" s="63" t="s">
        <v>19</v>
      </c>
      <c r="D64" s="63" t="s">
        <v>25</v>
      </c>
      <c r="E64" s="64" t="s">
        <v>454</v>
      </c>
      <c r="F64" s="82" t="s">
        <v>186</v>
      </c>
      <c r="G64" s="34" t="s">
        <v>443</v>
      </c>
      <c r="H64" s="34" t="s">
        <v>443</v>
      </c>
      <c r="I64" s="64"/>
      <c r="J64" s="112" t="s">
        <v>503</v>
      </c>
      <c r="K64" s="103"/>
      <c r="L64" s="133">
        <v>1</v>
      </c>
      <c r="M64" s="62"/>
      <c r="N64" s="62"/>
      <c r="O64" s="62"/>
      <c r="P64" s="62"/>
      <c r="Q64" s="62"/>
    </row>
    <row r="65" spans="1:17" s="66" customFormat="1" ht="118.2" customHeight="1">
      <c r="A65" s="63" t="s">
        <v>17</v>
      </c>
      <c r="B65" s="63" t="s">
        <v>25</v>
      </c>
      <c r="C65" s="63" t="s">
        <v>19</v>
      </c>
      <c r="D65" s="63" t="s">
        <v>39</v>
      </c>
      <c r="E65" s="64" t="s">
        <v>351</v>
      </c>
      <c r="F65" s="82" t="s">
        <v>405</v>
      </c>
      <c r="G65" s="34" t="s">
        <v>443</v>
      </c>
      <c r="H65" s="34" t="s">
        <v>443</v>
      </c>
      <c r="I65" s="197" t="s">
        <v>352</v>
      </c>
      <c r="J65" s="82" t="s">
        <v>554</v>
      </c>
      <c r="K65" s="385"/>
      <c r="L65" s="137">
        <v>1</v>
      </c>
    </row>
    <row r="66" spans="1:17" ht="32.25" customHeight="1">
      <c r="A66" s="63" t="s">
        <v>17</v>
      </c>
      <c r="B66" s="63" t="s">
        <v>25</v>
      </c>
      <c r="C66" s="63" t="s">
        <v>21</v>
      </c>
      <c r="D66" s="63"/>
      <c r="E66" s="64" t="s">
        <v>68</v>
      </c>
      <c r="F66" s="82"/>
      <c r="G66" s="34" t="s">
        <v>443</v>
      </c>
      <c r="H66" s="34" t="s">
        <v>443</v>
      </c>
      <c r="I66" s="64"/>
      <c r="J66" s="112"/>
      <c r="K66" s="82"/>
      <c r="L66" s="200">
        <v>1</v>
      </c>
      <c r="M66" s="62"/>
      <c r="N66" s="62"/>
      <c r="O66" s="62"/>
      <c r="P66" s="62"/>
      <c r="Q66" s="62"/>
    </row>
    <row r="67" spans="1:17" ht="77.25" customHeight="1">
      <c r="A67" s="63" t="s">
        <v>17</v>
      </c>
      <c r="B67" s="63" t="s">
        <v>25</v>
      </c>
      <c r="C67" s="63" t="s">
        <v>21</v>
      </c>
      <c r="D67" s="63" t="s">
        <v>18</v>
      </c>
      <c r="E67" s="64" t="s">
        <v>242</v>
      </c>
      <c r="F67" s="82" t="s">
        <v>185</v>
      </c>
      <c r="G67" s="34" t="s">
        <v>443</v>
      </c>
      <c r="H67" s="34" t="s">
        <v>443</v>
      </c>
      <c r="I67" s="64" t="s">
        <v>280</v>
      </c>
      <c r="J67" s="112" t="s">
        <v>294</v>
      </c>
      <c r="K67" s="206"/>
      <c r="L67" s="82">
        <v>1</v>
      </c>
      <c r="M67" s="62"/>
      <c r="N67" s="62"/>
      <c r="O67" s="62"/>
      <c r="P67" s="62"/>
      <c r="Q67" s="62"/>
    </row>
    <row r="68" spans="1:17" ht="45" hidden="1" customHeight="1">
      <c r="A68" s="63" t="s">
        <v>17</v>
      </c>
      <c r="B68" s="63" t="s">
        <v>25</v>
      </c>
      <c r="C68" s="63" t="s">
        <v>21</v>
      </c>
      <c r="D68" s="63" t="s">
        <v>22</v>
      </c>
      <c r="E68" s="64" t="s">
        <v>322</v>
      </c>
      <c r="F68" s="82" t="s">
        <v>16</v>
      </c>
      <c r="G68" s="34" t="s">
        <v>443</v>
      </c>
      <c r="H68" s="34" t="s">
        <v>443</v>
      </c>
      <c r="I68" s="64" t="s">
        <v>323</v>
      </c>
      <c r="J68" s="112"/>
      <c r="K68" s="206"/>
      <c r="L68" s="82"/>
      <c r="M68" s="62"/>
      <c r="N68" s="62"/>
      <c r="O68" s="62"/>
      <c r="P68" s="62"/>
      <c r="Q68" s="62"/>
    </row>
    <row r="69" spans="1:17" s="66" customFormat="1" ht="106.2" customHeight="1">
      <c r="A69" s="63" t="s">
        <v>17</v>
      </c>
      <c r="B69" s="63" t="s">
        <v>25</v>
      </c>
      <c r="C69" s="63" t="s">
        <v>21</v>
      </c>
      <c r="D69" s="63" t="s">
        <v>25</v>
      </c>
      <c r="E69" s="64" t="s">
        <v>351</v>
      </c>
      <c r="F69" s="82" t="s">
        <v>404</v>
      </c>
      <c r="G69" s="34" t="s">
        <v>443</v>
      </c>
      <c r="H69" s="34" t="s">
        <v>443</v>
      </c>
      <c r="I69" s="197" t="s">
        <v>352</v>
      </c>
      <c r="J69" s="82" t="s">
        <v>607</v>
      </c>
      <c r="K69" s="385"/>
      <c r="L69" s="137">
        <v>1</v>
      </c>
    </row>
    <row r="70" spans="1:17" ht="24.75" customHeight="1">
      <c r="A70" s="63" t="s">
        <v>17</v>
      </c>
      <c r="B70" s="63" t="s">
        <v>25</v>
      </c>
      <c r="C70" s="63" t="s">
        <v>20</v>
      </c>
      <c r="D70" s="63"/>
      <c r="E70" s="64" t="s">
        <v>264</v>
      </c>
      <c r="F70" s="82"/>
      <c r="G70" s="34" t="s">
        <v>443</v>
      </c>
      <c r="H70" s="34" t="s">
        <v>443</v>
      </c>
      <c r="I70" s="64"/>
      <c r="J70" s="377"/>
      <c r="K70" s="42"/>
      <c r="L70" s="200">
        <v>1</v>
      </c>
      <c r="M70" s="62"/>
      <c r="N70" s="62"/>
      <c r="O70" s="62"/>
      <c r="P70" s="62"/>
      <c r="Q70" s="62"/>
    </row>
    <row r="71" spans="1:17" ht="81" customHeight="1">
      <c r="A71" s="63" t="s">
        <v>17</v>
      </c>
      <c r="B71" s="63" t="s">
        <v>25</v>
      </c>
      <c r="C71" s="63" t="s">
        <v>20</v>
      </c>
      <c r="D71" s="63" t="s">
        <v>18</v>
      </c>
      <c r="E71" s="61" t="s">
        <v>242</v>
      </c>
      <c r="F71" s="82" t="s">
        <v>185</v>
      </c>
      <c r="G71" s="34" t="s">
        <v>443</v>
      </c>
      <c r="H71" s="34" t="s">
        <v>443</v>
      </c>
      <c r="I71" s="82" t="s">
        <v>280</v>
      </c>
      <c r="J71" s="112" t="s">
        <v>296</v>
      </c>
      <c r="K71" s="103"/>
      <c r="L71" s="133">
        <v>1</v>
      </c>
      <c r="M71" s="62"/>
      <c r="N71" s="62"/>
      <c r="O71" s="62"/>
      <c r="P71" s="62"/>
      <c r="Q71" s="62"/>
    </row>
    <row r="72" spans="1:17" ht="33.75" hidden="1" customHeight="1">
      <c r="A72" s="63" t="s">
        <v>17</v>
      </c>
      <c r="B72" s="63" t="s">
        <v>25</v>
      </c>
      <c r="C72" s="63" t="s">
        <v>20</v>
      </c>
      <c r="D72" s="63" t="s">
        <v>22</v>
      </c>
      <c r="E72" s="61" t="s">
        <v>324</v>
      </c>
      <c r="F72" s="82" t="s">
        <v>16</v>
      </c>
      <c r="G72" s="34" t="s">
        <v>443</v>
      </c>
      <c r="H72" s="34" t="s">
        <v>443</v>
      </c>
      <c r="I72" s="64" t="s">
        <v>324</v>
      </c>
      <c r="J72" s="112"/>
      <c r="K72" s="103"/>
      <c r="L72" s="133"/>
      <c r="M72" s="62"/>
      <c r="N72" s="62"/>
      <c r="O72" s="62"/>
      <c r="P72" s="62"/>
      <c r="Q72" s="62"/>
    </row>
    <row r="73" spans="1:17" ht="33" customHeight="1">
      <c r="A73" s="63" t="s">
        <v>17</v>
      </c>
      <c r="B73" s="63" t="s">
        <v>25</v>
      </c>
      <c r="C73" s="63" t="s">
        <v>28</v>
      </c>
      <c r="D73" s="63"/>
      <c r="E73" s="64" t="s">
        <v>69</v>
      </c>
      <c r="F73" s="82"/>
      <c r="G73" s="34" t="s">
        <v>443</v>
      </c>
      <c r="H73" s="34" t="s">
        <v>443</v>
      </c>
      <c r="I73" s="64"/>
      <c r="J73" s="107"/>
      <c r="K73" s="42"/>
      <c r="L73" s="200">
        <v>1</v>
      </c>
      <c r="M73" s="62"/>
      <c r="N73" s="62"/>
      <c r="O73" s="62"/>
      <c r="P73" s="62"/>
      <c r="Q73" s="62"/>
    </row>
    <row r="74" spans="1:17" ht="63.75" customHeight="1">
      <c r="A74" s="63" t="s">
        <v>17</v>
      </c>
      <c r="B74" s="63" t="s">
        <v>25</v>
      </c>
      <c r="C74" s="63" t="s">
        <v>28</v>
      </c>
      <c r="D74" s="63" t="s">
        <v>18</v>
      </c>
      <c r="E74" s="64" t="s">
        <v>242</v>
      </c>
      <c r="F74" s="82" t="s">
        <v>281</v>
      </c>
      <c r="G74" s="34" t="s">
        <v>443</v>
      </c>
      <c r="H74" s="34" t="s">
        <v>443</v>
      </c>
      <c r="I74" s="64" t="s">
        <v>280</v>
      </c>
      <c r="J74" s="82" t="s">
        <v>295</v>
      </c>
      <c r="K74" s="103"/>
      <c r="L74" s="133">
        <v>1</v>
      </c>
      <c r="M74" s="62"/>
      <c r="N74" s="62"/>
      <c r="O74" s="62"/>
      <c r="P74" s="62"/>
      <c r="Q74" s="62"/>
    </row>
    <row r="75" spans="1:17" ht="30" customHeight="1">
      <c r="A75" s="63" t="s">
        <v>17</v>
      </c>
      <c r="B75" s="63" t="s">
        <v>25</v>
      </c>
      <c r="C75" s="63" t="s">
        <v>24</v>
      </c>
      <c r="D75" s="63"/>
      <c r="E75" s="64" t="s">
        <v>70</v>
      </c>
      <c r="F75" s="82"/>
      <c r="G75" s="34" t="s">
        <v>443</v>
      </c>
      <c r="H75" s="34" t="s">
        <v>443</v>
      </c>
      <c r="I75" s="64"/>
      <c r="J75" s="107"/>
      <c r="K75" s="42"/>
      <c r="L75" s="200">
        <v>1</v>
      </c>
      <c r="M75" s="62"/>
      <c r="N75" s="62"/>
      <c r="O75" s="62"/>
      <c r="P75" s="62"/>
      <c r="Q75" s="62"/>
    </row>
    <row r="76" spans="1:17" ht="52.2" customHeight="1">
      <c r="A76" s="63" t="s">
        <v>17</v>
      </c>
      <c r="B76" s="63" t="s">
        <v>25</v>
      </c>
      <c r="C76" s="63" t="s">
        <v>24</v>
      </c>
      <c r="D76" s="63" t="s">
        <v>18</v>
      </c>
      <c r="E76" s="64" t="s">
        <v>282</v>
      </c>
      <c r="F76" s="82" t="s">
        <v>403</v>
      </c>
      <c r="G76" s="34" t="s">
        <v>443</v>
      </c>
      <c r="H76" s="34" t="s">
        <v>443</v>
      </c>
      <c r="I76" s="64" t="s">
        <v>71</v>
      </c>
      <c r="J76" s="107" t="s">
        <v>505</v>
      </c>
      <c r="K76" s="82"/>
      <c r="L76" s="82">
        <v>1</v>
      </c>
      <c r="M76" s="62"/>
      <c r="N76" s="62"/>
      <c r="O76" s="62"/>
      <c r="P76" s="62"/>
      <c r="Q76" s="62"/>
    </row>
    <row r="77" spans="1:17" ht="60.75" customHeight="1">
      <c r="A77" s="63" t="s">
        <v>17</v>
      </c>
      <c r="B77" s="63" t="s">
        <v>25</v>
      </c>
      <c r="C77" s="63" t="s">
        <v>24</v>
      </c>
      <c r="D77" s="63" t="s">
        <v>22</v>
      </c>
      <c r="E77" s="61" t="s">
        <v>242</v>
      </c>
      <c r="F77" s="82" t="s">
        <v>185</v>
      </c>
      <c r="G77" s="34" t="s">
        <v>443</v>
      </c>
      <c r="H77" s="34" t="s">
        <v>443</v>
      </c>
      <c r="I77" s="61" t="s">
        <v>280</v>
      </c>
      <c r="J77" s="108" t="s">
        <v>298</v>
      </c>
      <c r="K77" s="42"/>
      <c r="L77" s="82">
        <v>1</v>
      </c>
      <c r="M77" s="62"/>
      <c r="N77" s="62"/>
      <c r="O77" s="62"/>
      <c r="P77" s="62"/>
      <c r="Q77" s="62"/>
    </row>
    <row r="78" spans="1:17" ht="198" customHeight="1">
      <c r="A78" s="63" t="s">
        <v>17</v>
      </c>
      <c r="B78" s="63" t="s">
        <v>25</v>
      </c>
      <c r="C78" s="63" t="s">
        <v>17</v>
      </c>
      <c r="D78" s="63"/>
      <c r="E78" s="64" t="s">
        <v>72</v>
      </c>
      <c r="F78" s="82" t="s">
        <v>16</v>
      </c>
      <c r="G78" s="34" t="s">
        <v>443</v>
      </c>
      <c r="H78" s="34" t="s">
        <v>443</v>
      </c>
      <c r="I78" s="64" t="s">
        <v>73</v>
      </c>
      <c r="J78" s="113" t="s">
        <v>553</v>
      </c>
      <c r="K78" s="42"/>
      <c r="L78" s="200">
        <v>1</v>
      </c>
      <c r="M78" s="261"/>
      <c r="N78" s="261"/>
      <c r="O78" s="261"/>
      <c r="P78" s="261"/>
      <c r="Q78" s="261"/>
    </row>
    <row r="79" spans="1:17" ht="85.8" customHeight="1">
      <c r="A79" s="63" t="s">
        <v>17</v>
      </c>
      <c r="B79" s="63" t="s">
        <v>25</v>
      </c>
      <c r="C79" s="63" t="s">
        <v>30</v>
      </c>
      <c r="D79" s="63"/>
      <c r="E79" s="64" t="s">
        <v>401</v>
      </c>
      <c r="F79" s="82" t="s">
        <v>402</v>
      </c>
      <c r="G79" s="34" t="s">
        <v>443</v>
      </c>
      <c r="H79" s="34" t="s">
        <v>443</v>
      </c>
      <c r="I79" s="64"/>
      <c r="J79" s="112" t="s">
        <v>504</v>
      </c>
      <c r="K79" s="42"/>
      <c r="L79" s="200">
        <v>1</v>
      </c>
      <c r="M79" s="198"/>
      <c r="N79" s="198"/>
      <c r="O79" s="198"/>
      <c r="P79" s="198"/>
      <c r="Q79" s="198"/>
    </row>
    <row r="80" spans="1:17" ht="153.6" customHeight="1">
      <c r="A80" s="63" t="s">
        <v>17</v>
      </c>
      <c r="B80" s="63" t="s">
        <v>25</v>
      </c>
      <c r="C80" s="63" t="s">
        <v>32</v>
      </c>
      <c r="D80" s="63"/>
      <c r="E80" s="64" t="s">
        <v>291</v>
      </c>
      <c r="F80" s="82" t="s">
        <v>292</v>
      </c>
      <c r="G80" s="34" t="s">
        <v>443</v>
      </c>
      <c r="H80" s="34" t="s">
        <v>443</v>
      </c>
      <c r="I80" s="64" t="s">
        <v>74</v>
      </c>
      <c r="J80" s="111" t="s">
        <v>558</v>
      </c>
      <c r="K80" s="111"/>
      <c r="L80" s="370">
        <v>1</v>
      </c>
      <c r="M80" s="261"/>
      <c r="N80" s="261"/>
      <c r="O80" s="261"/>
      <c r="P80" s="261"/>
      <c r="Q80" s="261"/>
    </row>
    <row r="81" spans="1:17" ht="49.2" customHeight="1">
      <c r="A81" s="63" t="s">
        <v>17</v>
      </c>
      <c r="B81" s="63" t="s">
        <v>25</v>
      </c>
      <c r="C81" s="63" t="s">
        <v>120</v>
      </c>
      <c r="D81" s="63"/>
      <c r="E81" s="64" t="s">
        <v>75</v>
      </c>
      <c r="F81" s="82" t="s">
        <v>406</v>
      </c>
      <c r="G81" s="34" t="s">
        <v>443</v>
      </c>
      <c r="H81" s="34" t="s">
        <v>443</v>
      </c>
      <c r="I81" s="64" t="s">
        <v>76</v>
      </c>
      <c r="J81" s="107" t="s">
        <v>422</v>
      </c>
      <c r="K81" s="111"/>
      <c r="L81" s="370">
        <v>0</v>
      </c>
      <c r="M81" s="62"/>
      <c r="N81" s="62"/>
      <c r="O81" s="62"/>
      <c r="P81" s="62"/>
      <c r="Q81" s="62"/>
    </row>
    <row r="82" spans="1:17" ht="0.6" hidden="1" customHeight="1">
      <c r="A82" s="63" t="s">
        <v>17</v>
      </c>
      <c r="B82" s="63" t="s">
        <v>25</v>
      </c>
      <c r="C82" s="63" t="s">
        <v>33</v>
      </c>
      <c r="D82" s="63"/>
      <c r="E82" s="64" t="s">
        <v>219</v>
      </c>
      <c r="F82" s="82" t="s">
        <v>405</v>
      </c>
      <c r="G82" s="34" t="s">
        <v>443</v>
      </c>
      <c r="H82" s="34" t="s">
        <v>443</v>
      </c>
      <c r="I82" s="64" t="s">
        <v>76</v>
      </c>
      <c r="J82" s="82" t="s">
        <v>529</v>
      </c>
      <c r="K82" s="386" t="s">
        <v>408</v>
      </c>
      <c r="L82" s="370">
        <v>0</v>
      </c>
      <c r="M82" s="62"/>
      <c r="N82" s="62"/>
      <c r="O82" s="62"/>
      <c r="P82" s="62"/>
      <c r="Q82" s="62"/>
    </row>
    <row r="83" spans="1:17" s="46" customFormat="1" ht="29.25" customHeight="1">
      <c r="A83" s="199">
        <v>7</v>
      </c>
      <c r="B83" s="199">
        <v>4</v>
      </c>
      <c r="C83" s="199"/>
      <c r="D83" s="63"/>
      <c r="E83" s="254" t="s">
        <v>40</v>
      </c>
      <c r="F83" s="262"/>
      <c r="G83" s="262"/>
      <c r="H83" s="262"/>
      <c r="I83" s="262"/>
      <c r="J83" s="262"/>
      <c r="K83" s="262"/>
      <c r="L83" s="165" t="s">
        <v>542</v>
      </c>
    </row>
    <row r="84" spans="1:17" ht="79.95" customHeight="1">
      <c r="A84" s="63" t="s">
        <v>17</v>
      </c>
      <c r="B84" s="63" t="s">
        <v>39</v>
      </c>
      <c r="C84" s="63" t="s">
        <v>19</v>
      </c>
      <c r="D84" s="197"/>
      <c r="E84" s="64" t="s">
        <v>244</v>
      </c>
      <c r="F84" s="82" t="s">
        <v>16</v>
      </c>
      <c r="G84" s="34" t="s">
        <v>443</v>
      </c>
      <c r="H84" s="34" t="s">
        <v>443</v>
      </c>
      <c r="I84" s="64"/>
      <c r="J84" s="112" t="s">
        <v>590</v>
      </c>
      <c r="K84" s="64"/>
      <c r="L84" s="82">
        <v>1</v>
      </c>
    </row>
    <row r="85" spans="1:17" ht="56.4" customHeight="1">
      <c r="A85" s="37" t="s">
        <v>17</v>
      </c>
      <c r="B85" s="37" t="s">
        <v>39</v>
      </c>
      <c r="C85" s="37" t="s">
        <v>19</v>
      </c>
      <c r="D85" s="37" t="s">
        <v>18</v>
      </c>
      <c r="E85" s="39" t="s">
        <v>409</v>
      </c>
      <c r="F85" s="197" t="s">
        <v>16</v>
      </c>
      <c r="G85" s="34" t="s">
        <v>443</v>
      </c>
      <c r="H85" s="34" t="s">
        <v>443</v>
      </c>
      <c r="I85" s="64" t="s">
        <v>319</v>
      </c>
      <c r="J85" s="82" t="s">
        <v>595</v>
      </c>
      <c r="K85" s="64"/>
      <c r="L85" s="82">
        <v>1</v>
      </c>
    </row>
    <row r="86" spans="1:17" ht="55.2" customHeight="1">
      <c r="A86" s="63" t="s">
        <v>17</v>
      </c>
      <c r="B86" s="63" t="s">
        <v>39</v>
      </c>
      <c r="C86" s="63" t="s">
        <v>21</v>
      </c>
      <c r="D86" s="63"/>
      <c r="E86" s="64" t="s">
        <v>41</v>
      </c>
      <c r="F86" s="82" t="s">
        <v>16</v>
      </c>
      <c r="G86" s="34" t="s">
        <v>443</v>
      </c>
      <c r="H86" s="34" t="s">
        <v>443</v>
      </c>
      <c r="I86" s="64" t="s">
        <v>194</v>
      </c>
      <c r="J86" s="82" t="s">
        <v>591</v>
      </c>
      <c r="K86" s="197"/>
      <c r="L86" s="197">
        <v>1</v>
      </c>
    </row>
    <row r="87" spans="1:17" ht="47.25" customHeight="1">
      <c r="A87" s="63" t="s">
        <v>17</v>
      </c>
      <c r="B87" s="63" t="s">
        <v>39</v>
      </c>
      <c r="C87" s="63" t="s">
        <v>38</v>
      </c>
      <c r="D87" s="63"/>
      <c r="E87" s="64" t="s">
        <v>42</v>
      </c>
      <c r="F87" s="82" t="s">
        <v>16</v>
      </c>
      <c r="G87" s="34" t="s">
        <v>443</v>
      </c>
      <c r="H87" s="34" t="s">
        <v>443</v>
      </c>
      <c r="I87" s="64" t="s">
        <v>95</v>
      </c>
      <c r="J87" s="82" t="s">
        <v>592</v>
      </c>
      <c r="K87" s="82"/>
      <c r="L87" s="82">
        <v>1</v>
      </c>
    </row>
    <row r="88" spans="1:17" ht="46.5" customHeight="1">
      <c r="A88" s="63" t="s">
        <v>17</v>
      </c>
      <c r="B88" s="63" t="s">
        <v>39</v>
      </c>
      <c r="C88" s="63" t="s">
        <v>20</v>
      </c>
      <c r="D88" s="63"/>
      <c r="E88" s="76" t="s">
        <v>96</v>
      </c>
      <c r="F88" s="82" t="s">
        <v>16</v>
      </c>
      <c r="G88" s="34" t="s">
        <v>443</v>
      </c>
      <c r="H88" s="34" t="s">
        <v>443</v>
      </c>
      <c r="I88" s="64" t="s">
        <v>245</v>
      </c>
      <c r="J88" s="82" t="s">
        <v>593</v>
      </c>
      <c r="K88" s="197"/>
      <c r="L88" s="197">
        <v>1</v>
      </c>
    </row>
    <row r="89" spans="1:17" ht="55.5" customHeight="1">
      <c r="A89" s="63" t="s">
        <v>17</v>
      </c>
      <c r="B89" s="63" t="s">
        <v>39</v>
      </c>
      <c r="C89" s="63" t="s">
        <v>28</v>
      </c>
      <c r="D89" s="63"/>
      <c r="E89" s="76" t="s">
        <v>44</v>
      </c>
      <c r="F89" s="82" t="s">
        <v>16</v>
      </c>
      <c r="G89" s="34" t="s">
        <v>443</v>
      </c>
      <c r="H89" s="34" t="s">
        <v>443</v>
      </c>
      <c r="I89" s="64" t="s">
        <v>293</v>
      </c>
      <c r="J89" s="82" t="s">
        <v>594</v>
      </c>
      <c r="K89" s="197"/>
      <c r="L89" s="197">
        <v>1</v>
      </c>
    </row>
    <row r="90" spans="1:17" ht="42" customHeight="1">
      <c r="A90" s="63" t="s">
        <v>17</v>
      </c>
      <c r="B90" s="63" t="s">
        <v>39</v>
      </c>
      <c r="C90" s="63" t="s">
        <v>17</v>
      </c>
      <c r="D90" s="63"/>
      <c r="E90" s="64" t="s">
        <v>97</v>
      </c>
      <c r="F90" s="82" t="s">
        <v>16</v>
      </c>
      <c r="G90" s="34" t="s">
        <v>443</v>
      </c>
      <c r="H90" s="34" t="s">
        <v>443</v>
      </c>
      <c r="I90" s="64" t="s">
        <v>97</v>
      </c>
      <c r="J90" s="82" t="s">
        <v>596</v>
      </c>
      <c r="K90" s="197"/>
      <c r="L90" s="197">
        <v>1</v>
      </c>
    </row>
    <row r="91" spans="1:17" ht="30.6">
      <c r="A91" s="63" t="s">
        <v>17</v>
      </c>
      <c r="B91" s="63" t="s">
        <v>39</v>
      </c>
      <c r="C91" s="63" t="s">
        <v>30</v>
      </c>
      <c r="D91" s="63"/>
      <c r="E91" s="64" t="s">
        <v>98</v>
      </c>
      <c r="F91" s="82" t="s">
        <v>16</v>
      </c>
      <c r="G91" s="34" t="s">
        <v>443</v>
      </c>
      <c r="H91" s="34" t="s">
        <v>443</v>
      </c>
      <c r="I91" s="64" t="s">
        <v>99</v>
      </c>
      <c r="J91" s="82" t="s">
        <v>532</v>
      </c>
      <c r="K91" s="197"/>
      <c r="L91" s="197">
        <v>1</v>
      </c>
    </row>
    <row r="92" spans="1:17" ht="82.8" customHeight="1">
      <c r="A92" s="63" t="s">
        <v>17</v>
      </c>
      <c r="B92" s="63" t="s">
        <v>39</v>
      </c>
      <c r="C92" s="63" t="s">
        <v>32</v>
      </c>
      <c r="D92" s="63"/>
      <c r="E92" s="64" t="s">
        <v>45</v>
      </c>
      <c r="F92" s="82" t="s">
        <v>16</v>
      </c>
      <c r="G92" s="34" t="s">
        <v>443</v>
      </c>
      <c r="H92" s="34" t="s">
        <v>443</v>
      </c>
      <c r="I92" s="64" t="s">
        <v>94</v>
      </c>
      <c r="J92" s="197" t="s">
        <v>597</v>
      </c>
      <c r="K92" s="197"/>
      <c r="L92" s="197">
        <v>1</v>
      </c>
    </row>
    <row r="93" spans="1:17" ht="54.75" customHeight="1">
      <c r="A93" s="63" t="s">
        <v>17</v>
      </c>
      <c r="B93" s="63" t="s">
        <v>39</v>
      </c>
      <c r="C93" s="63" t="s">
        <v>120</v>
      </c>
      <c r="D93" s="63"/>
      <c r="E93" s="64" t="s">
        <v>100</v>
      </c>
      <c r="F93" s="82" t="s">
        <v>16</v>
      </c>
      <c r="G93" s="34" t="s">
        <v>443</v>
      </c>
      <c r="H93" s="34" t="s">
        <v>443</v>
      </c>
      <c r="I93" s="64" t="s">
        <v>195</v>
      </c>
      <c r="J93" s="82" t="s">
        <v>556</v>
      </c>
      <c r="K93" s="197"/>
      <c r="L93" s="197">
        <v>1</v>
      </c>
    </row>
    <row r="94" spans="1:17" ht="94.2" customHeight="1">
      <c r="A94" s="63" t="s">
        <v>17</v>
      </c>
      <c r="B94" s="63" t="s">
        <v>39</v>
      </c>
      <c r="C94" s="63" t="s">
        <v>122</v>
      </c>
      <c r="D94" s="63"/>
      <c r="E94" s="64" t="s">
        <v>101</v>
      </c>
      <c r="F94" s="82" t="s">
        <v>16</v>
      </c>
      <c r="G94" s="34" t="s">
        <v>443</v>
      </c>
      <c r="H94" s="34" t="s">
        <v>443</v>
      </c>
      <c r="I94" s="64" t="s">
        <v>102</v>
      </c>
      <c r="J94" s="82" t="s">
        <v>598</v>
      </c>
      <c r="K94" s="197"/>
      <c r="L94" s="197">
        <v>1</v>
      </c>
    </row>
    <row r="95" spans="1:17" ht="84.6" customHeight="1">
      <c r="A95" s="63" t="s">
        <v>17</v>
      </c>
      <c r="B95" s="63" t="s">
        <v>39</v>
      </c>
      <c r="C95" s="63" t="s">
        <v>33</v>
      </c>
      <c r="D95" s="63"/>
      <c r="E95" s="76" t="s">
        <v>246</v>
      </c>
      <c r="F95" s="82" t="s">
        <v>16</v>
      </c>
      <c r="G95" s="34" t="s">
        <v>443</v>
      </c>
      <c r="H95" s="34" t="s">
        <v>443</v>
      </c>
      <c r="I95" s="64" t="s">
        <v>196</v>
      </c>
      <c r="J95" s="82" t="s">
        <v>599</v>
      </c>
      <c r="K95" s="197"/>
      <c r="L95" s="197">
        <v>1</v>
      </c>
    </row>
    <row r="96" spans="1:17" ht="69" hidden="1" customHeight="1">
      <c r="A96" s="63" t="s">
        <v>410</v>
      </c>
      <c r="B96" s="63" t="s">
        <v>39</v>
      </c>
      <c r="C96" s="63" t="s">
        <v>33</v>
      </c>
      <c r="D96" s="63" t="s">
        <v>18</v>
      </c>
      <c r="E96" s="64" t="s">
        <v>411</v>
      </c>
      <c r="F96" s="82" t="s">
        <v>16</v>
      </c>
      <c r="G96" s="34" t="s">
        <v>443</v>
      </c>
      <c r="H96" s="34" t="s">
        <v>443</v>
      </c>
      <c r="I96" s="64" t="s">
        <v>412</v>
      </c>
      <c r="J96" s="82"/>
      <c r="K96" s="197"/>
      <c r="L96" s="197"/>
    </row>
    <row r="97" spans="1:12" ht="54.75" customHeight="1">
      <c r="A97" s="63" t="s">
        <v>17</v>
      </c>
      <c r="B97" s="63" t="s">
        <v>39</v>
      </c>
      <c r="C97" s="63" t="s">
        <v>35</v>
      </c>
      <c r="D97" s="63"/>
      <c r="E97" s="64" t="s">
        <v>247</v>
      </c>
      <c r="F97" s="82" t="s">
        <v>16</v>
      </c>
      <c r="G97" s="34" t="s">
        <v>443</v>
      </c>
      <c r="H97" s="34" t="s">
        <v>443</v>
      </c>
      <c r="I97" s="38" t="s">
        <v>103</v>
      </c>
      <c r="J97" s="82" t="s">
        <v>600</v>
      </c>
      <c r="K97" s="387"/>
      <c r="L97" s="138">
        <v>1</v>
      </c>
    </row>
    <row r="98" spans="1:12" ht="94.8" customHeight="1">
      <c r="A98" s="63" t="s">
        <v>17</v>
      </c>
      <c r="B98" s="63" t="s">
        <v>39</v>
      </c>
      <c r="C98" s="63" t="s">
        <v>181</v>
      </c>
      <c r="D98" s="63"/>
      <c r="E98" s="39" t="s">
        <v>413</v>
      </c>
      <c r="F98" s="82" t="s">
        <v>16</v>
      </c>
      <c r="G98" s="34" t="s">
        <v>443</v>
      </c>
      <c r="H98" s="34" t="s">
        <v>443</v>
      </c>
      <c r="I98" s="38" t="s">
        <v>414</v>
      </c>
      <c r="J98" s="82" t="s">
        <v>601</v>
      </c>
      <c r="K98" s="42"/>
      <c r="L98" s="82">
        <v>1</v>
      </c>
    </row>
    <row r="99" spans="1:12" ht="54.6" customHeight="1">
      <c r="A99" s="63" t="s">
        <v>17</v>
      </c>
      <c r="B99" s="63" t="s">
        <v>39</v>
      </c>
      <c r="C99" s="63" t="s">
        <v>91</v>
      </c>
      <c r="D99" s="63"/>
      <c r="E99" s="64" t="s">
        <v>167</v>
      </c>
      <c r="F99" s="82" t="s">
        <v>16</v>
      </c>
      <c r="G99" s="34" t="s">
        <v>443</v>
      </c>
      <c r="H99" s="34" t="s">
        <v>443</v>
      </c>
      <c r="I99" s="39" t="s">
        <v>415</v>
      </c>
      <c r="J99" s="82" t="s">
        <v>602</v>
      </c>
      <c r="K99" s="388"/>
      <c r="L99" s="82">
        <v>1</v>
      </c>
    </row>
    <row r="100" spans="1:12" ht="409.6" customHeight="1">
      <c r="A100" s="63" t="s">
        <v>17</v>
      </c>
      <c r="B100" s="63" t="s">
        <v>39</v>
      </c>
      <c r="C100" s="63" t="s">
        <v>288</v>
      </c>
      <c r="D100" s="63"/>
      <c r="E100" s="64" t="s">
        <v>289</v>
      </c>
      <c r="F100" s="82" t="s">
        <v>16</v>
      </c>
      <c r="G100" s="34" t="s">
        <v>443</v>
      </c>
      <c r="H100" s="34" t="s">
        <v>443</v>
      </c>
      <c r="I100" s="39" t="s">
        <v>416</v>
      </c>
      <c r="J100" s="114" t="s">
        <v>533</v>
      </c>
      <c r="K100" s="388"/>
      <c r="L100" s="82">
        <v>1</v>
      </c>
    </row>
    <row r="101" spans="1:12" s="46" customFormat="1" ht="27" customHeight="1">
      <c r="A101" s="77" t="s">
        <v>17</v>
      </c>
      <c r="B101" s="77" t="s">
        <v>46</v>
      </c>
      <c r="C101" s="77"/>
      <c r="D101" s="63"/>
      <c r="E101" s="252" t="s">
        <v>47</v>
      </c>
      <c r="F101" s="253"/>
      <c r="G101" s="253"/>
      <c r="H101" s="253"/>
      <c r="I101" s="253"/>
      <c r="J101" s="253"/>
      <c r="K101" s="253"/>
      <c r="L101" s="372" t="s">
        <v>570</v>
      </c>
    </row>
    <row r="102" spans="1:12" ht="58.8" customHeight="1">
      <c r="A102" s="65" t="s">
        <v>17</v>
      </c>
      <c r="B102" s="65">
        <v>5</v>
      </c>
      <c r="C102" s="65" t="s">
        <v>19</v>
      </c>
      <c r="D102" s="78"/>
      <c r="E102" s="61" t="s">
        <v>206</v>
      </c>
      <c r="F102" s="197" t="s">
        <v>407</v>
      </c>
      <c r="G102" s="34" t="s">
        <v>443</v>
      </c>
      <c r="H102" s="34" t="s">
        <v>443</v>
      </c>
      <c r="I102" s="38" t="s">
        <v>417</v>
      </c>
      <c r="J102" s="64" t="s">
        <v>547</v>
      </c>
      <c r="K102" s="103"/>
      <c r="L102" s="133">
        <v>0</v>
      </c>
    </row>
    <row r="103" spans="1:12" ht="55.8" customHeight="1">
      <c r="A103" s="65" t="s">
        <v>17</v>
      </c>
      <c r="B103" s="65">
        <v>5</v>
      </c>
      <c r="C103" s="65" t="s">
        <v>21</v>
      </c>
      <c r="D103" s="65"/>
      <c r="E103" s="38" t="s">
        <v>259</v>
      </c>
      <c r="F103" s="197" t="s">
        <v>16</v>
      </c>
      <c r="G103" s="34" t="s">
        <v>443</v>
      </c>
      <c r="H103" s="34" t="s">
        <v>443</v>
      </c>
      <c r="I103" s="39" t="s">
        <v>182</v>
      </c>
      <c r="J103" s="82" t="s">
        <v>325</v>
      </c>
      <c r="K103" s="197"/>
      <c r="L103" s="197">
        <v>1</v>
      </c>
    </row>
    <row r="104" spans="1:12" ht="48" customHeight="1">
      <c r="A104" s="65" t="s">
        <v>17</v>
      </c>
      <c r="B104" s="65">
        <v>5</v>
      </c>
      <c r="C104" s="65" t="s">
        <v>38</v>
      </c>
      <c r="D104" s="65"/>
      <c r="E104" s="38" t="s">
        <v>77</v>
      </c>
      <c r="F104" s="197" t="s">
        <v>16</v>
      </c>
      <c r="G104" s="34" t="s">
        <v>443</v>
      </c>
      <c r="H104" s="34" t="s">
        <v>443</v>
      </c>
      <c r="I104" s="38" t="s">
        <v>77</v>
      </c>
      <c r="J104" s="82" t="s">
        <v>355</v>
      </c>
      <c r="K104" s="197"/>
      <c r="L104" s="197">
        <v>1</v>
      </c>
    </row>
    <row r="105" spans="1:12" ht="40.5" customHeight="1">
      <c r="A105" s="65" t="s">
        <v>17</v>
      </c>
      <c r="B105" s="65">
        <v>5</v>
      </c>
      <c r="C105" s="65" t="s">
        <v>20</v>
      </c>
      <c r="D105" s="65"/>
      <c r="E105" s="38" t="s">
        <v>78</v>
      </c>
      <c r="F105" s="197" t="s">
        <v>16</v>
      </c>
      <c r="G105" s="34" t="s">
        <v>443</v>
      </c>
      <c r="H105" s="34" t="s">
        <v>443</v>
      </c>
      <c r="I105" s="38" t="s">
        <v>79</v>
      </c>
      <c r="J105" s="82" t="s">
        <v>531</v>
      </c>
      <c r="K105" s="197"/>
      <c r="L105" s="197">
        <v>1</v>
      </c>
    </row>
    <row r="106" spans="1:12" ht="57" customHeight="1">
      <c r="A106" s="65" t="s">
        <v>17</v>
      </c>
      <c r="B106" s="65">
        <v>5</v>
      </c>
      <c r="C106" s="65" t="s">
        <v>28</v>
      </c>
      <c r="D106" s="65"/>
      <c r="E106" s="38" t="s">
        <v>80</v>
      </c>
      <c r="F106" s="197" t="s">
        <v>16</v>
      </c>
      <c r="G106" s="34" t="s">
        <v>443</v>
      </c>
      <c r="H106" s="34" t="s">
        <v>443</v>
      </c>
      <c r="I106" s="38" t="s">
        <v>81</v>
      </c>
      <c r="J106" s="82" t="s">
        <v>546</v>
      </c>
      <c r="K106" s="197"/>
      <c r="L106" s="197">
        <v>1</v>
      </c>
    </row>
    <row r="107" spans="1:12" ht="225" customHeight="1">
      <c r="A107" s="65" t="s">
        <v>17</v>
      </c>
      <c r="B107" s="65">
        <v>5</v>
      </c>
      <c r="C107" s="65" t="s">
        <v>24</v>
      </c>
      <c r="D107" s="65"/>
      <c r="E107" s="38" t="s">
        <v>48</v>
      </c>
      <c r="F107" s="197" t="s">
        <v>16</v>
      </c>
      <c r="G107" s="34" t="s">
        <v>443</v>
      </c>
      <c r="H107" s="34" t="s">
        <v>443</v>
      </c>
      <c r="I107" s="38" t="s">
        <v>418</v>
      </c>
      <c r="J107" s="64" t="s">
        <v>606</v>
      </c>
      <c r="K107" s="197"/>
      <c r="L107" s="197">
        <v>1</v>
      </c>
    </row>
    <row r="108" spans="1:12" ht="120.6" customHeight="1">
      <c r="A108" s="65" t="s">
        <v>17</v>
      </c>
      <c r="B108" s="65" t="s">
        <v>46</v>
      </c>
      <c r="C108" s="65" t="s">
        <v>24</v>
      </c>
      <c r="D108" s="65" t="s">
        <v>18</v>
      </c>
      <c r="E108" s="373" t="s">
        <v>342</v>
      </c>
      <c r="F108" s="197" t="s">
        <v>16</v>
      </c>
      <c r="G108" s="34" t="s">
        <v>443</v>
      </c>
      <c r="H108" s="34" t="s">
        <v>443</v>
      </c>
      <c r="I108" s="389" t="s">
        <v>354</v>
      </c>
      <c r="J108" s="64" t="s">
        <v>583</v>
      </c>
      <c r="K108" s="197"/>
      <c r="L108" s="197">
        <v>1</v>
      </c>
    </row>
    <row r="109" spans="1:12" ht="318" hidden="1" customHeight="1">
      <c r="A109" s="65" t="s">
        <v>17</v>
      </c>
      <c r="B109" s="65" t="s">
        <v>46</v>
      </c>
      <c r="C109" s="65" t="s">
        <v>24</v>
      </c>
      <c r="D109" s="65" t="s">
        <v>22</v>
      </c>
      <c r="E109" s="38" t="s">
        <v>419</v>
      </c>
      <c r="F109" s="197" t="s">
        <v>16</v>
      </c>
      <c r="G109" s="34" t="s">
        <v>443</v>
      </c>
      <c r="H109" s="34" t="s">
        <v>443</v>
      </c>
      <c r="I109" s="389"/>
      <c r="J109" s="64"/>
      <c r="K109" s="197"/>
      <c r="L109" s="197"/>
    </row>
    <row r="110" spans="1:12" ht="94.2" customHeight="1">
      <c r="A110" s="65" t="s">
        <v>17</v>
      </c>
      <c r="B110" s="65">
        <v>5</v>
      </c>
      <c r="C110" s="65" t="s">
        <v>17</v>
      </c>
      <c r="D110" s="65"/>
      <c r="E110" s="38" t="s">
        <v>49</v>
      </c>
      <c r="F110" s="197" t="s">
        <v>16</v>
      </c>
      <c r="G110" s="34" t="s">
        <v>443</v>
      </c>
      <c r="H110" s="34" t="s">
        <v>443</v>
      </c>
      <c r="I110" s="39" t="s">
        <v>82</v>
      </c>
      <c r="J110" s="82" t="s">
        <v>586</v>
      </c>
      <c r="K110" s="197"/>
      <c r="L110" s="197">
        <v>1</v>
      </c>
    </row>
    <row r="111" spans="1:12" ht="86.4" customHeight="1">
      <c r="A111" s="65" t="s">
        <v>17</v>
      </c>
      <c r="B111" s="65">
        <v>5</v>
      </c>
      <c r="C111" s="65" t="s">
        <v>30</v>
      </c>
      <c r="D111" s="65"/>
      <c r="E111" s="38" t="s">
        <v>83</v>
      </c>
      <c r="F111" s="197" t="s">
        <v>16</v>
      </c>
      <c r="G111" s="34" t="s">
        <v>443</v>
      </c>
      <c r="H111" s="34" t="s">
        <v>443</v>
      </c>
      <c r="I111" s="38" t="s">
        <v>84</v>
      </c>
      <c r="J111" s="82" t="s">
        <v>555</v>
      </c>
      <c r="K111" s="197"/>
      <c r="L111" s="197">
        <v>1</v>
      </c>
    </row>
    <row r="112" spans="1:12" ht="43.2" customHeight="1">
      <c r="A112" s="65" t="s">
        <v>17</v>
      </c>
      <c r="B112" s="65">
        <v>5</v>
      </c>
      <c r="C112" s="65" t="s">
        <v>32</v>
      </c>
      <c r="D112" s="65"/>
      <c r="E112" s="38" t="s">
        <v>420</v>
      </c>
      <c r="F112" s="197" t="s">
        <v>16</v>
      </c>
      <c r="G112" s="34" t="s">
        <v>443</v>
      </c>
      <c r="H112" s="34" t="s">
        <v>443</v>
      </c>
      <c r="I112" s="39" t="s">
        <v>82</v>
      </c>
      <c r="J112" s="82" t="s">
        <v>423</v>
      </c>
      <c r="K112" s="197"/>
      <c r="L112" s="197">
        <v>0</v>
      </c>
    </row>
    <row r="113" spans="1:12" ht="63.75" customHeight="1">
      <c r="A113" s="65" t="s">
        <v>17</v>
      </c>
      <c r="B113" s="65">
        <v>5</v>
      </c>
      <c r="C113" s="65" t="s">
        <v>120</v>
      </c>
      <c r="D113" s="65"/>
      <c r="E113" s="38" t="s">
        <v>85</v>
      </c>
      <c r="F113" s="197" t="s">
        <v>16</v>
      </c>
      <c r="G113" s="34" t="s">
        <v>443</v>
      </c>
      <c r="H113" s="34" t="s">
        <v>443</v>
      </c>
      <c r="I113" s="38" t="s">
        <v>86</v>
      </c>
      <c r="J113" s="82" t="s">
        <v>534</v>
      </c>
      <c r="K113" s="390"/>
      <c r="L113" s="197">
        <v>1</v>
      </c>
    </row>
    <row r="114" spans="1:12" ht="54.75" customHeight="1">
      <c r="A114" s="65" t="s">
        <v>17</v>
      </c>
      <c r="B114" s="65">
        <v>5</v>
      </c>
      <c r="C114" s="65" t="s">
        <v>122</v>
      </c>
      <c r="D114" s="65"/>
      <c r="E114" s="38" t="s">
        <v>87</v>
      </c>
      <c r="F114" s="197" t="s">
        <v>16</v>
      </c>
      <c r="G114" s="34" t="s">
        <v>443</v>
      </c>
      <c r="H114" s="34" t="s">
        <v>443</v>
      </c>
      <c r="I114" s="38" t="s">
        <v>88</v>
      </c>
      <c r="J114" s="82" t="s">
        <v>545</v>
      </c>
      <c r="K114" s="390"/>
      <c r="L114" s="197">
        <v>1</v>
      </c>
    </row>
    <row r="115" spans="1:12" ht="76.8" customHeight="1">
      <c r="A115" s="65" t="s">
        <v>17</v>
      </c>
      <c r="B115" s="65">
        <v>5</v>
      </c>
      <c r="C115" s="65" t="s">
        <v>33</v>
      </c>
      <c r="D115" s="65"/>
      <c r="E115" s="38" t="s">
        <v>89</v>
      </c>
      <c r="F115" s="197" t="s">
        <v>186</v>
      </c>
      <c r="G115" s="34" t="s">
        <v>443</v>
      </c>
      <c r="H115" s="34" t="s">
        <v>443</v>
      </c>
      <c r="I115" s="38" t="s">
        <v>90</v>
      </c>
      <c r="J115" s="82" t="s">
        <v>584</v>
      </c>
      <c r="K115" s="197"/>
      <c r="L115" s="197">
        <v>1</v>
      </c>
    </row>
    <row r="116" spans="1:12" ht="108.6" customHeight="1">
      <c r="A116" s="65" t="s">
        <v>17</v>
      </c>
      <c r="B116" s="65">
        <v>5</v>
      </c>
      <c r="C116" s="65" t="s">
        <v>35</v>
      </c>
      <c r="D116" s="65"/>
      <c r="E116" s="38" t="s">
        <v>92</v>
      </c>
      <c r="F116" s="197" t="s">
        <v>16</v>
      </c>
      <c r="G116" s="34" t="s">
        <v>443</v>
      </c>
      <c r="H116" s="34" t="s">
        <v>443</v>
      </c>
      <c r="I116" s="38" t="s">
        <v>93</v>
      </c>
      <c r="J116" s="82" t="s">
        <v>589</v>
      </c>
      <c r="K116" s="197"/>
      <c r="L116" s="197">
        <v>1</v>
      </c>
    </row>
    <row r="117" spans="1:12" ht="39.75" customHeight="1">
      <c r="A117" s="65" t="s">
        <v>17</v>
      </c>
      <c r="B117" s="65" t="s">
        <v>46</v>
      </c>
      <c r="C117" s="65" t="s">
        <v>181</v>
      </c>
      <c r="D117" s="65"/>
      <c r="E117" s="38" t="s">
        <v>197</v>
      </c>
      <c r="F117" s="197" t="s">
        <v>16</v>
      </c>
      <c r="G117" s="34" t="s">
        <v>443</v>
      </c>
      <c r="H117" s="34" t="s">
        <v>443</v>
      </c>
      <c r="I117" s="38" t="s">
        <v>198</v>
      </c>
      <c r="J117" s="82" t="s">
        <v>587</v>
      </c>
      <c r="K117" s="197"/>
      <c r="L117" s="197">
        <v>1</v>
      </c>
    </row>
    <row r="118" spans="1:12" ht="91.8" customHeight="1">
      <c r="A118" s="65" t="s">
        <v>17</v>
      </c>
      <c r="B118" s="65" t="s">
        <v>46</v>
      </c>
      <c r="C118" s="65" t="s">
        <v>91</v>
      </c>
      <c r="D118" s="65"/>
      <c r="E118" s="38" t="s">
        <v>343</v>
      </c>
      <c r="F118" s="197" t="s">
        <v>16</v>
      </c>
      <c r="G118" s="34" t="s">
        <v>443</v>
      </c>
      <c r="H118" s="34" t="s">
        <v>443</v>
      </c>
      <c r="I118" s="38" t="s">
        <v>353</v>
      </c>
      <c r="J118" s="82" t="s">
        <v>588</v>
      </c>
      <c r="K118" s="388"/>
      <c r="L118" s="139">
        <v>1</v>
      </c>
    </row>
    <row r="119" spans="1:12" s="46" customFormat="1" ht="23.25" customHeight="1">
      <c r="A119" s="67" t="s">
        <v>17</v>
      </c>
      <c r="B119" s="67">
        <v>6</v>
      </c>
      <c r="C119" s="67"/>
      <c r="D119" s="65"/>
      <c r="E119" s="254" t="s">
        <v>51</v>
      </c>
      <c r="F119" s="254"/>
      <c r="G119" s="254"/>
      <c r="H119" s="254"/>
      <c r="I119" s="254"/>
      <c r="J119" s="254"/>
      <c r="K119" s="254"/>
      <c r="L119" s="369" t="s">
        <v>544</v>
      </c>
    </row>
    <row r="120" spans="1:12" ht="39" customHeight="1">
      <c r="A120" s="65" t="s">
        <v>17</v>
      </c>
      <c r="B120" s="65" t="s">
        <v>50</v>
      </c>
      <c r="C120" s="65" t="s">
        <v>19</v>
      </c>
      <c r="D120" s="67"/>
      <c r="E120" s="39" t="s">
        <v>135</v>
      </c>
      <c r="F120" s="197" t="s">
        <v>16</v>
      </c>
      <c r="G120" s="34" t="s">
        <v>443</v>
      </c>
      <c r="H120" s="34" t="s">
        <v>443</v>
      </c>
      <c r="I120" s="41" t="s">
        <v>135</v>
      </c>
      <c r="J120" s="82" t="s">
        <v>543</v>
      </c>
      <c r="K120" s="103"/>
      <c r="L120" s="133">
        <v>1</v>
      </c>
    </row>
    <row r="121" spans="1:12" ht="100.8" customHeight="1">
      <c r="A121" s="65" t="s">
        <v>17</v>
      </c>
      <c r="B121" s="65" t="s">
        <v>50</v>
      </c>
      <c r="C121" s="65" t="s">
        <v>21</v>
      </c>
      <c r="D121" s="65"/>
      <c r="E121" s="39" t="s">
        <v>136</v>
      </c>
      <c r="F121" s="197" t="s">
        <v>16</v>
      </c>
      <c r="G121" s="34" t="s">
        <v>443</v>
      </c>
      <c r="H121" s="34" t="s">
        <v>443</v>
      </c>
      <c r="I121" s="68" t="s">
        <v>137</v>
      </c>
      <c r="J121" s="82" t="s">
        <v>283</v>
      </c>
      <c r="K121" s="103"/>
      <c r="L121" s="133">
        <v>1</v>
      </c>
    </row>
    <row r="122" spans="1:12" ht="64.2" customHeight="1">
      <c r="A122" s="65" t="s">
        <v>17</v>
      </c>
      <c r="B122" s="65" t="s">
        <v>50</v>
      </c>
      <c r="C122" s="65" t="s">
        <v>38</v>
      </c>
      <c r="D122" s="65"/>
      <c r="E122" s="39" t="s">
        <v>138</v>
      </c>
      <c r="F122" s="197" t="s">
        <v>16</v>
      </c>
      <c r="G122" s="34" t="s">
        <v>443</v>
      </c>
      <c r="H122" s="34" t="s">
        <v>443</v>
      </c>
      <c r="I122" s="68" t="s">
        <v>139</v>
      </c>
      <c r="J122" s="391" t="s">
        <v>284</v>
      </c>
      <c r="K122" s="103"/>
      <c r="L122" s="133">
        <v>1</v>
      </c>
    </row>
    <row r="123" spans="1:12">
      <c r="D123" s="65"/>
    </row>
  </sheetData>
  <mergeCells count="21">
    <mergeCell ref="M78:Q78"/>
    <mergeCell ref="M80:Q80"/>
    <mergeCell ref="E8:K8"/>
    <mergeCell ref="E83:K83"/>
    <mergeCell ref="E31:H31"/>
    <mergeCell ref="E61:J61"/>
    <mergeCell ref="E101:K101"/>
    <mergeCell ref="E119:K119"/>
    <mergeCell ref="A2:K2"/>
    <mergeCell ref="A5:K5"/>
    <mergeCell ref="A6:D6"/>
    <mergeCell ref="E6:E7"/>
    <mergeCell ref="F6:F7"/>
    <mergeCell ref="I6:I7"/>
    <mergeCell ref="J6:J7"/>
    <mergeCell ref="K6:K7"/>
    <mergeCell ref="G6:G7"/>
    <mergeCell ref="H6:H7"/>
    <mergeCell ref="A3:K3"/>
    <mergeCell ref="A4:K4"/>
    <mergeCell ref="I108:I109"/>
  </mergeCells>
  <phoneticPr fontId="20" type="noConversion"/>
  <pageMargins left="0.39370078740157483" right="0.39370078740157483" top="0.15748031496062992" bottom="0.15748031496062992" header="0.31496062992125984" footer="0.31496062992125984"/>
  <pageSetup paperSize="9" scale="75" orientation="landscape" r:id="rId1"/>
  <rowBreaks count="1" manualBreakCount="1">
    <brk id="110" min="1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2"/>
  <sheetViews>
    <sheetView view="pageBreakPreview" zoomScale="70" zoomScaleNormal="90" zoomScaleSheetLayoutView="70" workbookViewId="0">
      <selection activeCell="N11" sqref="N11"/>
    </sheetView>
  </sheetViews>
  <sheetFormatPr defaultRowHeight="14.4"/>
  <cols>
    <col min="1" max="1" width="4.109375" style="30" customWidth="1"/>
    <col min="2" max="2" width="4.5546875" style="30" customWidth="1"/>
    <col min="3" max="3" width="3.44140625" style="30" customWidth="1"/>
    <col min="4" max="4" width="46" style="30" customWidth="1"/>
    <col min="5" max="5" width="9.44140625" style="30" customWidth="1"/>
    <col min="6" max="9" width="10.6640625" style="30" customWidth="1"/>
    <col min="10" max="10" width="14.6640625" style="30" customWidth="1"/>
    <col min="11" max="11" width="49.5546875" style="30" customWidth="1"/>
    <col min="12" max="14" width="20.88671875" style="155" customWidth="1"/>
    <col min="15" max="239" width="9.109375" style="30"/>
    <col min="240" max="240" width="4.109375" style="30" customWidth="1"/>
    <col min="241" max="241" width="4.5546875" style="30" customWidth="1"/>
    <col min="242" max="242" width="3.44140625" style="30" customWidth="1"/>
    <col min="243" max="243" width="46" style="30" customWidth="1"/>
    <col min="244" max="244" width="9.44140625" style="30" customWidth="1"/>
    <col min="245" max="248" width="10.6640625" style="30" customWidth="1"/>
    <col min="249" max="249" width="14.6640625" style="30" customWidth="1"/>
    <col min="250" max="250" width="43.5546875" style="30" customWidth="1"/>
    <col min="251" max="495" width="9.109375" style="30"/>
    <col min="496" max="496" width="4.109375" style="30" customWidth="1"/>
    <col min="497" max="497" width="4.5546875" style="30" customWidth="1"/>
    <col min="498" max="498" width="3.44140625" style="30" customWidth="1"/>
    <col min="499" max="499" width="46" style="30" customWidth="1"/>
    <col min="500" max="500" width="9.44140625" style="30" customWidth="1"/>
    <col min="501" max="504" width="10.6640625" style="30" customWidth="1"/>
    <col min="505" max="505" width="14.6640625" style="30" customWidth="1"/>
    <col min="506" max="506" width="43.5546875" style="30" customWidth="1"/>
    <col min="507" max="751" width="9.109375" style="30"/>
    <col min="752" max="752" width="4.109375" style="30" customWidth="1"/>
    <col min="753" max="753" width="4.5546875" style="30" customWidth="1"/>
    <col min="754" max="754" width="3.44140625" style="30" customWidth="1"/>
    <col min="755" max="755" width="46" style="30" customWidth="1"/>
    <col min="756" max="756" width="9.44140625" style="30" customWidth="1"/>
    <col min="757" max="760" width="10.6640625" style="30" customWidth="1"/>
    <col min="761" max="761" width="14.6640625" style="30" customWidth="1"/>
    <col min="762" max="762" width="43.5546875" style="30" customWidth="1"/>
    <col min="763" max="1007" width="9.109375" style="30"/>
    <col min="1008" max="1008" width="4.109375" style="30" customWidth="1"/>
    <col min="1009" max="1009" width="4.5546875" style="30" customWidth="1"/>
    <col min="1010" max="1010" width="3.44140625" style="30" customWidth="1"/>
    <col min="1011" max="1011" width="46" style="30" customWidth="1"/>
    <col min="1012" max="1012" width="9.44140625" style="30" customWidth="1"/>
    <col min="1013" max="1016" width="10.6640625" style="30" customWidth="1"/>
    <col min="1017" max="1017" width="14.6640625" style="30" customWidth="1"/>
    <col min="1018" max="1018" width="43.5546875" style="30" customWidth="1"/>
    <col min="1019" max="1263" width="9.109375" style="30"/>
    <col min="1264" max="1264" width="4.109375" style="30" customWidth="1"/>
    <col min="1265" max="1265" width="4.5546875" style="30" customWidth="1"/>
    <col min="1266" max="1266" width="3.44140625" style="30" customWidth="1"/>
    <col min="1267" max="1267" width="46" style="30" customWidth="1"/>
    <col min="1268" max="1268" width="9.44140625" style="30" customWidth="1"/>
    <col min="1269" max="1272" width="10.6640625" style="30" customWidth="1"/>
    <col min="1273" max="1273" width="14.6640625" style="30" customWidth="1"/>
    <col min="1274" max="1274" width="43.5546875" style="30" customWidth="1"/>
    <col min="1275" max="1519" width="9.109375" style="30"/>
    <col min="1520" max="1520" width="4.109375" style="30" customWidth="1"/>
    <col min="1521" max="1521" width="4.5546875" style="30" customWidth="1"/>
    <col min="1522" max="1522" width="3.44140625" style="30" customWidth="1"/>
    <col min="1523" max="1523" width="46" style="30" customWidth="1"/>
    <col min="1524" max="1524" width="9.44140625" style="30" customWidth="1"/>
    <col min="1525" max="1528" width="10.6640625" style="30" customWidth="1"/>
    <col min="1529" max="1529" width="14.6640625" style="30" customWidth="1"/>
    <col min="1530" max="1530" width="43.5546875" style="30" customWidth="1"/>
    <col min="1531" max="1775" width="9.109375" style="30"/>
    <col min="1776" max="1776" width="4.109375" style="30" customWidth="1"/>
    <col min="1777" max="1777" width="4.5546875" style="30" customWidth="1"/>
    <col min="1778" max="1778" width="3.44140625" style="30" customWidth="1"/>
    <col min="1779" max="1779" width="46" style="30" customWidth="1"/>
    <col min="1780" max="1780" width="9.44140625" style="30" customWidth="1"/>
    <col min="1781" max="1784" width="10.6640625" style="30" customWidth="1"/>
    <col min="1785" max="1785" width="14.6640625" style="30" customWidth="1"/>
    <col min="1786" max="1786" width="43.5546875" style="30" customWidth="1"/>
    <col min="1787" max="2031" width="9.109375" style="30"/>
    <col min="2032" max="2032" width="4.109375" style="30" customWidth="1"/>
    <col min="2033" max="2033" width="4.5546875" style="30" customWidth="1"/>
    <col min="2034" max="2034" width="3.44140625" style="30" customWidth="1"/>
    <col min="2035" max="2035" width="46" style="30" customWidth="1"/>
    <col min="2036" max="2036" width="9.44140625" style="30" customWidth="1"/>
    <col min="2037" max="2040" width="10.6640625" style="30" customWidth="1"/>
    <col min="2041" max="2041" width="14.6640625" style="30" customWidth="1"/>
    <col min="2042" max="2042" width="43.5546875" style="30" customWidth="1"/>
    <col min="2043" max="2287" width="9.109375" style="30"/>
    <col min="2288" max="2288" width="4.109375" style="30" customWidth="1"/>
    <col min="2289" max="2289" width="4.5546875" style="30" customWidth="1"/>
    <col min="2290" max="2290" width="3.44140625" style="30" customWidth="1"/>
    <col min="2291" max="2291" width="46" style="30" customWidth="1"/>
    <col min="2292" max="2292" width="9.44140625" style="30" customWidth="1"/>
    <col min="2293" max="2296" width="10.6640625" style="30" customWidth="1"/>
    <col min="2297" max="2297" width="14.6640625" style="30" customWidth="1"/>
    <col min="2298" max="2298" width="43.5546875" style="30" customWidth="1"/>
    <col min="2299" max="2543" width="9.109375" style="30"/>
    <col min="2544" max="2544" width="4.109375" style="30" customWidth="1"/>
    <col min="2545" max="2545" width="4.5546875" style="30" customWidth="1"/>
    <col min="2546" max="2546" width="3.44140625" style="30" customWidth="1"/>
    <col min="2547" max="2547" width="46" style="30" customWidth="1"/>
    <col min="2548" max="2548" width="9.44140625" style="30" customWidth="1"/>
    <col min="2549" max="2552" width="10.6640625" style="30" customWidth="1"/>
    <col min="2553" max="2553" width="14.6640625" style="30" customWidth="1"/>
    <col min="2554" max="2554" width="43.5546875" style="30" customWidth="1"/>
    <col min="2555" max="2799" width="9.109375" style="30"/>
    <col min="2800" max="2800" width="4.109375" style="30" customWidth="1"/>
    <col min="2801" max="2801" width="4.5546875" style="30" customWidth="1"/>
    <col min="2802" max="2802" width="3.44140625" style="30" customWidth="1"/>
    <col min="2803" max="2803" width="46" style="30" customWidth="1"/>
    <col min="2804" max="2804" width="9.44140625" style="30" customWidth="1"/>
    <col min="2805" max="2808" width="10.6640625" style="30" customWidth="1"/>
    <col min="2809" max="2809" width="14.6640625" style="30" customWidth="1"/>
    <col min="2810" max="2810" width="43.5546875" style="30" customWidth="1"/>
    <col min="2811" max="3055" width="9.109375" style="30"/>
    <col min="3056" max="3056" width="4.109375" style="30" customWidth="1"/>
    <col min="3057" max="3057" width="4.5546875" style="30" customWidth="1"/>
    <col min="3058" max="3058" width="3.44140625" style="30" customWidth="1"/>
    <col min="3059" max="3059" width="46" style="30" customWidth="1"/>
    <col min="3060" max="3060" width="9.44140625" style="30" customWidth="1"/>
    <col min="3061" max="3064" width="10.6640625" style="30" customWidth="1"/>
    <col min="3065" max="3065" width="14.6640625" style="30" customWidth="1"/>
    <col min="3066" max="3066" width="43.5546875" style="30" customWidth="1"/>
    <col min="3067" max="3311" width="9.109375" style="30"/>
    <col min="3312" max="3312" width="4.109375" style="30" customWidth="1"/>
    <col min="3313" max="3313" width="4.5546875" style="30" customWidth="1"/>
    <col min="3314" max="3314" width="3.44140625" style="30" customWidth="1"/>
    <col min="3315" max="3315" width="46" style="30" customWidth="1"/>
    <col min="3316" max="3316" width="9.44140625" style="30" customWidth="1"/>
    <col min="3317" max="3320" width="10.6640625" style="30" customWidth="1"/>
    <col min="3321" max="3321" width="14.6640625" style="30" customWidth="1"/>
    <col min="3322" max="3322" width="43.5546875" style="30" customWidth="1"/>
    <col min="3323" max="3567" width="9.109375" style="30"/>
    <col min="3568" max="3568" width="4.109375" style="30" customWidth="1"/>
    <col min="3569" max="3569" width="4.5546875" style="30" customWidth="1"/>
    <col min="3570" max="3570" width="3.44140625" style="30" customWidth="1"/>
    <col min="3571" max="3571" width="46" style="30" customWidth="1"/>
    <col min="3572" max="3572" width="9.44140625" style="30" customWidth="1"/>
    <col min="3573" max="3576" width="10.6640625" style="30" customWidth="1"/>
    <col min="3577" max="3577" width="14.6640625" style="30" customWidth="1"/>
    <col min="3578" max="3578" width="43.5546875" style="30" customWidth="1"/>
    <col min="3579" max="3823" width="9.109375" style="30"/>
    <col min="3824" max="3824" width="4.109375" style="30" customWidth="1"/>
    <col min="3825" max="3825" width="4.5546875" style="30" customWidth="1"/>
    <col min="3826" max="3826" width="3.44140625" style="30" customWidth="1"/>
    <col min="3827" max="3827" width="46" style="30" customWidth="1"/>
    <col min="3828" max="3828" width="9.44140625" style="30" customWidth="1"/>
    <col min="3829" max="3832" width="10.6640625" style="30" customWidth="1"/>
    <col min="3833" max="3833" width="14.6640625" style="30" customWidth="1"/>
    <col min="3834" max="3834" width="43.5546875" style="30" customWidth="1"/>
    <col min="3835" max="4079" width="9.109375" style="30"/>
    <col min="4080" max="4080" width="4.109375" style="30" customWidth="1"/>
    <col min="4081" max="4081" width="4.5546875" style="30" customWidth="1"/>
    <col min="4082" max="4082" width="3.44140625" style="30" customWidth="1"/>
    <col min="4083" max="4083" width="46" style="30" customWidth="1"/>
    <col min="4084" max="4084" width="9.44140625" style="30" customWidth="1"/>
    <col min="4085" max="4088" width="10.6640625" style="30" customWidth="1"/>
    <col min="4089" max="4089" width="14.6640625" style="30" customWidth="1"/>
    <col min="4090" max="4090" width="43.5546875" style="30" customWidth="1"/>
    <col min="4091" max="4335" width="9.109375" style="30"/>
    <col min="4336" max="4336" width="4.109375" style="30" customWidth="1"/>
    <col min="4337" max="4337" width="4.5546875" style="30" customWidth="1"/>
    <col min="4338" max="4338" width="3.44140625" style="30" customWidth="1"/>
    <col min="4339" max="4339" width="46" style="30" customWidth="1"/>
    <col min="4340" max="4340" width="9.44140625" style="30" customWidth="1"/>
    <col min="4341" max="4344" width="10.6640625" style="30" customWidth="1"/>
    <col min="4345" max="4345" width="14.6640625" style="30" customWidth="1"/>
    <col min="4346" max="4346" width="43.5546875" style="30" customWidth="1"/>
    <col min="4347" max="4591" width="9.109375" style="30"/>
    <col min="4592" max="4592" width="4.109375" style="30" customWidth="1"/>
    <col min="4593" max="4593" width="4.5546875" style="30" customWidth="1"/>
    <col min="4594" max="4594" width="3.44140625" style="30" customWidth="1"/>
    <col min="4595" max="4595" width="46" style="30" customWidth="1"/>
    <col min="4596" max="4596" width="9.44140625" style="30" customWidth="1"/>
    <col min="4597" max="4600" width="10.6640625" style="30" customWidth="1"/>
    <col min="4601" max="4601" width="14.6640625" style="30" customWidth="1"/>
    <col min="4602" max="4602" width="43.5546875" style="30" customWidth="1"/>
    <col min="4603" max="4847" width="9.109375" style="30"/>
    <col min="4848" max="4848" width="4.109375" style="30" customWidth="1"/>
    <col min="4849" max="4849" width="4.5546875" style="30" customWidth="1"/>
    <col min="4850" max="4850" width="3.44140625" style="30" customWidth="1"/>
    <col min="4851" max="4851" width="46" style="30" customWidth="1"/>
    <col min="4852" max="4852" width="9.44140625" style="30" customWidth="1"/>
    <col min="4853" max="4856" width="10.6640625" style="30" customWidth="1"/>
    <col min="4857" max="4857" width="14.6640625" style="30" customWidth="1"/>
    <col min="4858" max="4858" width="43.5546875" style="30" customWidth="1"/>
    <col min="4859" max="5103" width="9.109375" style="30"/>
    <col min="5104" max="5104" width="4.109375" style="30" customWidth="1"/>
    <col min="5105" max="5105" width="4.5546875" style="30" customWidth="1"/>
    <col min="5106" max="5106" width="3.44140625" style="30" customWidth="1"/>
    <col min="5107" max="5107" width="46" style="30" customWidth="1"/>
    <col min="5108" max="5108" width="9.44140625" style="30" customWidth="1"/>
    <col min="5109" max="5112" width="10.6640625" style="30" customWidth="1"/>
    <col min="5113" max="5113" width="14.6640625" style="30" customWidth="1"/>
    <col min="5114" max="5114" width="43.5546875" style="30" customWidth="1"/>
    <col min="5115" max="5359" width="9.109375" style="30"/>
    <col min="5360" max="5360" width="4.109375" style="30" customWidth="1"/>
    <col min="5361" max="5361" width="4.5546875" style="30" customWidth="1"/>
    <col min="5362" max="5362" width="3.44140625" style="30" customWidth="1"/>
    <col min="5363" max="5363" width="46" style="30" customWidth="1"/>
    <col min="5364" max="5364" width="9.44140625" style="30" customWidth="1"/>
    <col min="5365" max="5368" width="10.6640625" style="30" customWidth="1"/>
    <col min="5369" max="5369" width="14.6640625" style="30" customWidth="1"/>
    <col min="5370" max="5370" width="43.5546875" style="30" customWidth="1"/>
    <col min="5371" max="5615" width="9.109375" style="30"/>
    <col min="5616" max="5616" width="4.109375" style="30" customWidth="1"/>
    <col min="5617" max="5617" width="4.5546875" style="30" customWidth="1"/>
    <col min="5618" max="5618" width="3.44140625" style="30" customWidth="1"/>
    <col min="5619" max="5619" width="46" style="30" customWidth="1"/>
    <col min="5620" max="5620" width="9.44140625" style="30" customWidth="1"/>
    <col min="5621" max="5624" width="10.6640625" style="30" customWidth="1"/>
    <col min="5625" max="5625" width="14.6640625" style="30" customWidth="1"/>
    <col min="5626" max="5626" width="43.5546875" style="30" customWidth="1"/>
    <col min="5627" max="5871" width="9.109375" style="30"/>
    <col min="5872" max="5872" width="4.109375" style="30" customWidth="1"/>
    <col min="5873" max="5873" width="4.5546875" style="30" customWidth="1"/>
    <col min="5874" max="5874" width="3.44140625" style="30" customWidth="1"/>
    <col min="5875" max="5875" width="46" style="30" customWidth="1"/>
    <col min="5876" max="5876" width="9.44140625" style="30" customWidth="1"/>
    <col min="5877" max="5880" width="10.6640625" style="30" customWidth="1"/>
    <col min="5881" max="5881" width="14.6640625" style="30" customWidth="1"/>
    <col min="5882" max="5882" width="43.5546875" style="30" customWidth="1"/>
    <col min="5883" max="6127" width="9.109375" style="30"/>
    <col min="6128" max="6128" width="4.109375" style="30" customWidth="1"/>
    <col min="6129" max="6129" width="4.5546875" style="30" customWidth="1"/>
    <col min="6130" max="6130" width="3.44140625" style="30" customWidth="1"/>
    <col min="6131" max="6131" width="46" style="30" customWidth="1"/>
    <col min="6132" max="6132" width="9.44140625" style="30" customWidth="1"/>
    <col min="6133" max="6136" width="10.6640625" style="30" customWidth="1"/>
    <col min="6137" max="6137" width="14.6640625" style="30" customWidth="1"/>
    <col min="6138" max="6138" width="43.5546875" style="30" customWidth="1"/>
    <col min="6139" max="6383" width="9.109375" style="30"/>
    <col min="6384" max="6384" width="4.109375" style="30" customWidth="1"/>
    <col min="6385" max="6385" width="4.5546875" style="30" customWidth="1"/>
    <col min="6386" max="6386" width="3.44140625" style="30" customWidth="1"/>
    <col min="6387" max="6387" width="46" style="30" customWidth="1"/>
    <col min="6388" max="6388" width="9.44140625" style="30" customWidth="1"/>
    <col min="6389" max="6392" width="10.6640625" style="30" customWidth="1"/>
    <col min="6393" max="6393" width="14.6640625" style="30" customWidth="1"/>
    <col min="6394" max="6394" width="43.5546875" style="30" customWidth="1"/>
    <col min="6395" max="6639" width="9.109375" style="30"/>
    <col min="6640" max="6640" width="4.109375" style="30" customWidth="1"/>
    <col min="6641" max="6641" width="4.5546875" style="30" customWidth="1"/>
    <col min="6642" max="6642" width="3.44140625" style="30" customWidth="1"/>
    <col min="6643" max="6643" width="46" style="30" customWidth="1"/>
    <col min="6644" max="6644" width="9.44140625" style="30" customWidth="1"/>
    <col min="6645" max="6648" width="10.6640625" style="30" customWidth="1"/>
    <col min="6649" max="6649" width="14.6640625" style="30" customWidth="1"/>
    <col min="6650" max="6650" width="43.5546875" style="30" customWidth="1"/>
    <col min="6651" max="6895" width="9.109375" style="30"/>
    <col min="6896" max="6896" width="4.109375" style="30" customWidth="1"/>
    <col min="6897" max="6897" width="4.5546875" style="30" customWidth="1"/>
    <col min="6898" max="6898" width="3.44140625" style="30" customWidth="1"/>
    <col min="6899" max="6899" width="46" style="30" customWidth="1"/>
    <col min="6900" max="6900" width="9.44140625" style="30" customWidth="1"/>
    <col min="6901" max="6904" width="10.6640625" style="30" customWidth="1"/>
    <col min="6905" max="6905" width="14.6640625" style="30" customWidth="1"/>
    <col min="6906" max="6906" width="43.5546875" style="30" customWidth="1"/>
    <col min="6907" max="7151" width="9.109375" style="30"/>
    <col min="7152" max="7152" width="4.109375" style="30" customWidth="1"/>
    <col min="7153" max="7153" width="4.5546875" style="30" customWidth="1"/>
    <col min="7154" max="7154" width="3.44140625" style="30" customWidth="1"/>
    <col min="7155" max="7155" width="46" style="30" customWidth="1"/>
    <col min="7156" max="7156" width="9.44140625" style="30" customWidth="1"/>
    <col min="7157" max="7160" width="10.6640625" style="30" customWidth="1"/>
    <col min="7161" max="7161" width="14.6640625" style="30" customWidth="1"/>
    <col min="7162" max="7162" width="43.5546875" style="30" customWidth="1"/>
    <col min="7163" max="7407" width="9.109375" style="30"/>
    <col min="7408" max="7408" width="4.109375" style="30" customWidth="1"/>
    <col min="7409" max="7409" width="4.5546875" style="30" customWidth="1"/>
    <col min="7410" max="7410" width="3.44140625" style="30" customWidth="1"/>
    <col min="7411" max="7411" width="46" style="30" customWidth="1"/>
    <col min="7412" max="7412" width="9.44140625" style="30" customWidth="1"/>
    <col min="7413" max="7416" width="10.6640625" style="30" customWidth="1"/>
    <col min="7417" max="7417" width="14.6640625" style="30" customWidth="1"/>
    <col min="7418" max="7418" width="43.5546875" style="30" customWidth="1"/>
    <col min="7419" max="7663" width="9.109375" style="30"/>
    <col min="7664" max="7664" width="4.109375" style="30" customWidth="1"/>
    <col min="7665" max="7665" width="4.5546875" style="30" customWidth="1"/>
    <col min="7666" max="7666" width="3.44140625" style="30" customWidth="1"/>
    <col min="7667" max="7667" width="46" style="30" customWidth="1"/>
    <col min="7668" max="7668" width="9.44140625" style="30" customWidth="1"/>
    <col min="7669" max="7672" width="10.6640625" style="30" customWidth="1"/>
    <col min="7673" max="7673" width="14.6640625" style="30" customWidth="1"/>
    <col min="7674" max="7674" width="43.5546875" style="30" customWidth="1"/>
    <col min="7675" max="7919" width="9.109375" style="30"/>
    <col min="7920" max="7920" width="4.109375" style="30" customWidth="1"/>
    <col min="7921" max="7921" width="4.5546875" style="30" customWidth="1"/>
    <col min="7922" max="7922" width="3.44140625" style="30" customWidth="1"/>
    <col min="7923" max="7923" width="46" style="30" customWidth="1"/>
    <col min="7924" max="7924" width="9.44140625" style="30" customWidth="1"/>
    <col min="7925" max="7928" width="10.6640625" style="30" customWidth="1"/>
    <col min="7929" max="7929" width="14.6640625" style="30" customWidth="1"/>
    <col min="7930" max="7930" width="43.5546875" style="30" customWidth="1"/>
    <col min="7931" max="8175" width="9.109375" style="30"/>
    <col min="8176" max="8176" width="4.109375" style="30" customWidth="1"/>
    <col min="8177" max="8177" width="4.5546875" style="30" customWidth="1"/>
    <col min="8178" max="8178" width="3.44140625" style="30" customWidth="1"/>
    <col min="8179" max="8179" width="46" style="30" customWidth="1"/>
    <col min="8180" max="8180" width="9.44140625" style="30" customWidth="1"/>
    <col min="8181" max="8184" width="10.6640625" style="30" customWidth="1"/>
    <col min="8185" max="8185" width="14.6640625" style="30" customWidth="1"/>
    <col min="8186" max="8186" width="43.5546875" style="30" customWidth="1"/>
    <col min="8187" max="8431" width="9.109375" style="30"/>
    <col min="8432" max="8432" width="4.109375" style="30" customWidth="1"/>
    <col min="8433" max="8433" width="4.5546875" style="30" customWidth="1"/>
    <col min="8434" max="8434" width="3.44140625" style="30" customWidth="1"/>
    <col min="8435" max="8435" width="46" style="30" customWidth="1"/>
    <col min="8436" max="8436" width="9.44140625" style="30" customWidth="1"/>
    <col min="8437" max="8440" width="10.6640625" style="30" customWidth="1"/>
    <col min="8441" max="8441" width="14.6640625" style="30" customWidth="1"/>
    <col min="8442" max="8442" width="43.5546875" style="30" customWidth="1"/>
    <col min="8443" max="8687" width="9.109375" style="30"/>
    <col min="8688" max="8688" width="4.109375" style="30" customWidth="1"/>
    <col min="8689" max="8689" width="4.5546875" style="30" customWidth="1"/>
    <col min="8690" max="8690" width="3.44140625" style="30" customWidth="1"/>
    <col min="8691" max="8691" width="46" style="30" customWidth="1"/>
    <col min="8692" max="8692" width="9.44140625" style="30" customWidth="1"/>
    <col min="8693" max="8696" width="10.6640625" style="30" customWidth="1"/>
    <col min="8697" max="8697" width="14.6640625" style="30" customWidth="1"/>
    <col min="8698" max="8698" width="43.5546875" style="30" customWidth="1"/>
    <col min="8699" max="8943" width="9.109375" style="30"/>
    <col min="8944" max="8944" width="4.109375" style="30" customWidth="1"/>
    <col min="8945" max="8945" width="4.5546875" style="30" customWidth="1"/>
    <col min="8946" max="8946" width="3.44140625" style="30" customWidth="1"/>
    <col min="8947" max="8947" width="46" style="30" customWidth="1"/>
    <col min="8948" max="8948" width="9.44140625" style="30" customWidth="1"/>
    <col min="8949" max="8952" width="10.6640625" style="30" customWidth="1"/>
    <col min="8953" max="8953" width="14.6640625" style="30" customWidth="1"/>
    <col min="8954" max="8954" width="43.5546875" style="30" customWidth="1"/>
    <col min="8955" max="9199" width="9.109375" style="30"/>
    <col min="9200" max="9200" width="4.109375" style="30" customWidth="1"/>
    <col min="9201" max="9201" width="4.5546875" style="30" customWidth="1"/>
    <col min="9202" max="9202" width="3.44140625" style="30" customWidth="1"/>
    <col min="9203" max="9203" width="46" style="30" customWidth="1"/>
    <col min="9204" max="9204" width="9.44140625" style="30" customWidth="1"/>
    <col min="9205" max="9208" width="10.6640625" style="30" customWidth="1"/>
    <col min="9209" max="9209" width="14.6640625" style="30" customWidth="1"/>
    <col min="9210" max="9210" width="43.5546875" style="30" customWidth="1"/>
    <col min="9211" max="9455" width="9.109375" style="30"/>
    <col min="9456" max="9456" width="4.109375" style="30" customWidth="1"/>
    <col min="9457" max="9457" width="4.5546875" style="30" customWidth="1"/>
    <col min="9458" max="9458" width="3.44140625" style="30" customWidth="1"/>
    <col min="9459" max="9459" width="46" style="30" customWidth="1"/>
    <col min="9460" max="9460" width="9.44140625" style="30" customWidth="1"/>
    <col min="9461" max="9464" width="10.6640625" style="30" customWidth="1"/>
    <col min="9465" max="9465" width="14.6640625" style="30" customWidth="1"/>
    <col min="9466" max="9466" width="43.5546875" style="30" customWidth="1"/>
    <col min="9467" max="9711" width="9.109375" style="30"/>
    <col min="9712" max="9712" width="4.109375" style="30" customWidth="1"/>
    <col min="9713" max="9713" width="4.5546875" style="30" customWidth="1"/>
    <col min="9714" max="9714" width="3.44140625" style="30" customWidth="1"/>
    <col min="9715" max="9715" width="46" style="30" customWidth="1"/>
    <col min="9716" max="9716" width="9.44140625" style="30" customWidth="1"/>
    <col min="9717" max="9720" width="10.6640625" style="30" customWidth="1"/>
    <col min="9721" max="9721" width="14.6640625" style="30" customWidth="1"/>
    <col min="9722" max="9722" width="43.5546875" style="30" customWidth="1"/>
    <col min="9723" max="9967" width="9.109375" style="30"/>
    <col min="9968" max="9968" width="4.109375" style="30" customWidth="1"/>
    <col min="9969" max="9969" width="4.5546875" style="30" customWidth="1"/>
    <col min="9970" max="9970" width="3.44140625" style="30" customWidth="1"/>
    <col min="9971" max="9971" width="46" style="30" customWidth="1"/>
    <col min="9972" max="9972" width="9.44140625" style="30" customWidth="1"/>
    <col min="9973" max="9976" width="10.6640625" style="30" customWidth="1"/>
    <col min="9977" max="9977" width="14.6640625" style="30" customWidth="1"/>
    <col min="9978" max="9978" width="43.5546875" style="30" customWidth="1"/>
    <col min="9979" max="10223" width="9.109375" style="30"/>
    <col min="10224" max="10224" width="4.109375" style="30" customWidth="1"/>
    <col min="10225" max="10225" width="4.5546875" style="30" customWidth="1"/>
    <col min="10226" max="10226" width="3.44140625" style="30" customWidth="1"/>
    <col min="10227" max="10227" width="46" style="30" customWidth="1"/>
    <col min="10228" max="10228" width="9.44140625" style="30" customWidth="1"/>
    <col min="10229" max="10232" width="10.6640625" style="30" customWidth="1"/>
    <col min="10233" max="10233" width="14.6640625" style="30" customWidth="1"/>
    <col min="10234" max="10234" width="43.5546875" style="30" customWidth="1"/>
    <col min="10235" max="10479" width="9.109375" style="30"/>
    <col min="10480" max="10480" width="4.109375" style="30" customWidth="1"/>
    <col min="10481" max="10481" width="4.5546875" style="30" customWidth="1"/>
    <col min="10482" max="10482" width="3.44140625" style="30" customWidth="1"/>
    <col min="10483" max="10483" width="46" style="30" customWidth="1"/>
    <col min="10484" max="10484" width="9.44140625" style="30" customWidth="1"/>
    <col min="10485" max="10488" width="10.6640625" style="30" customWidth="1"/>
    <col min="10489" max="10489" width="14.6640625" style="30" customWidth="1"/>
    <col min="10490" max="10490" width="43.5546875" style="30" customWidth="1"/>
    <col min="10491" max="10735" width="9.109375" style="30"/>
    <col min="10736" max="10736" width="4.109375" style="30" customWidth="1"/>
    <col min="10737" max="10737" width="4.5546875" style="30" customWidth="1"/>
    <col min="10738" max="10738" width="3.44140625" style="30" customWidth="1"/>
    <col min="10739" max="10739" width="46" style="30" customWidth="1"/>
    <col min="10740" max="10740" width="9.44140625" style="30" customWidth="1"/>
    <col min="10741" max="10744" width="10.6640625" style="30" customWidth="1"/>
    <col min="10745" max="10745" width="14.6640625" style="30" customWidth="1"/>
    <col min="10746" max="10746" width="43.5546875" style="30" customWidth="1"/>
    <col min="10747" max="10991" width="9.109375" style="30"/>
    <col min="10992" max="10992" width="4.109375" style="30" customWidth="1"/>
    <col min="10993" max="10993" width="4.5546875" style="30" customWidth="1"/>
    <col min="10994" max="10994" width="3.44140625" style="30" customWidth="1"/>
    <col min="10995" max="10995" width="46" style="30" customWidth="1"/>
    <col min="10996" max="10996" width="9.44140625" style="30" customWidth="1"/>
    <col min="10997" max="11000" width="10.6640625" style="30" customWidth="1"/>
    <col min="11001" max="11001" width="14.6640625" style="30" customWidth="1"/>
    <col min="11002" max="11002" width="43.5546875" style="30" customWidth="1"/>
    <col min="11003" max="11247" width="9.109375" style="30"/>
    <col min="11248" max="11248" width="4.109375" style="30" customWidth="1"/>
    <col min="11249" max="11249" width="4.5546875" style="30" customWidth="1"/>
    <col min="11250" max="11250" width="3.44140625" style="30" customWidth="1"/>
    <col min="11251" max="11251" width="46" style="30" customWidth="1"/>
    <col min="11252" max="11252" width="9.44140625" style="30" customWidth="1"/>
    <col min="11253" max="11256" width="10.6640625" style="30" customWidth="1"/>
    <col min="11257" max="11257" width="14.6640625" style="30" customWidth="1"/>
    <col min="11258" max="11258" width="43.5546875" style="30" customWidth="1"/>
    <col min="11259" max="11503" width="9.109375" style="30"/>
    <col min="11504" max="11504" width="4.109375" style="30" customWidth="1"/>
    <col min="11505" max="11505" width="4.5546875" style="30" customWidth="1"/>
    <col min="11506" max="11506" width="3.44140625" style="30" customWidth="1"/>
    <col min="11507" max="11507" width="46" style="30" customWidth="1"/>
    <col min="11508" max="11508" width="9.44140625" style="30" customWidth="1"/>
    <col min="11509" max="11512" width="10.6640625" style="30" customWidth="1"/>
    <col min="11513" max="11513" width="14.6640625" style="30" customWidth="1"/>
    <col min="11514" max="11514" width="43.5546875" style="30" customWidth="1"/>
    <col min="11515" max="11759" width="9.109375" style="30"/>
    <col min="11760" max="11760" width="4.109375" style="30" customWidth="1"/>
    <col min="11761" max="11761" width="4.5546875" style="30" customWidth="1"/>
    <col min="11762" max="11762" width="3.44140625" style="30" customWidth="1"/>
    <col min="11763" max="11763" width="46" style="30" customWidth="1"/>
    <col min="11764" max="11764" width="9.44140625" style="30" customWidth="1"/>
    <col min="11765" max="11768" width="10.6640625" style="30" customWidth="1"/>
    <col min="11769" max="11769" width="14.6640625" style="30" customWidth="1"/>
    <col min="11770" max="11770" width="43.5546875" style="30" customWidth="1"/>
    <col min="11771" max="12015" width="9.109375" style="30"/>
    <col min="12016" max="12016" width="4.109375" style="30" customWidth="1"/>
    <col min="12017" max="12017" width="4.5546875" style="30" customWidth="1"/>
    <col min="12018" max="12018" width="3.44140625" style="30" customWidth="1"/>
    <col min="12019" max="12019" width="46" style="30" customWidth="1"/>
    <col min="12020" max="12020" width="9.44140625" style="30" customWidth="1"/>
    <col min="12021" max="12024" width="10.6640625" style="30" customWidth="1"/>
    <col min="12025" max="12025" width="14.6640625" style="30" customWidth="1"/>
    <col min="12026" max="12026" width="43.5546875" style="30" customWidth="1"/>
    <col min="12027" max="12271" width="9.109375" style="30"/>
    <col min="12272" max="12272" width="4.109375" style="30" customWidth="1"/>
    <col min="12273" max="12273" width="4.5546875" style="30" customWidth="1"/>
    <col min="12274" max="12274" width="3.44140625" style="30" customWidth="1"/>
    <col min="12275" max="12275" width="46" style="30" customWidth="1"/>
    <col min="12276" max="12276" width="9.44140625" style="30" customWidth="1"/>
    <col min="12277" max="12280" width="10.6640625" style="30" customWidth="1"/>
    <col min="12281" max="12281" width="14.6640625" style="30" customWidth="1"/>
    <col min="12282" max="12282" width="43.5546875" style="30" customWidth="1"/>
    <col min="12283" max="12527" width="9.109375" style="30"/>
    <col min="12528" max="12528" width="4.109375" style="30" customWidth="1"/>
    <col min="12529" max="12529" width="4.5546875" style="30" customWidth="1"/>
    <col min="12530" max="12530" width="3.44140625" style="30" customWidth="1"/>
    <col min="12531" max="12531" width="46" style="30" customWidth="1"/>
    <col min="12532" max="12532" width="9.44140625" style="30" customWidth="1"/>
    <col min="12533" max="12536" width="10.6640625" style="30" customWidth="1"/>
    <col min="12537" max="12537" width="14.6640625" style="30" customWidth="1"/>
    <col min="12538" max="12538" width="43.5546875" style="30" customWidth="1"/>
    <col min="12539" max="12783" width="9.109375" style="30"/>
    <col min="12784" max="12784" width="4.109375" style="30" customWidth="1"/>
    <col min="12785" max="12785" width="4.5546875" style="30" customWidth="1"/>
    <col min="12786" max="12786" width="3.44140625" style="30" customWidth="1"/>
    <col min="12787" max="12787" width="46" style="30" customWidth="1"/>
    <col min="12788" max="12788" width="9.44140625" style="30" customWidth="1"/>
    <col min="12789" max="12792" width="10.6640625" style="30" customWidth="1"/>
    <col min="12793" max="12793" width="14.6640625" style="30" customWidth="1"/>
    <col min="12794" max="12794" width="43.5546875" style="30" customWidth="1"/>
    <col min="12795" max="13039" width="9.109375" style="30"/>
    <col min="13040" max="13040" width="4.109375" style="30" customWidth="1"/>
    <col min="13041" max="13041" width="4.5546875" style="30" customWidth="1"/>
    <col min="13042" max="13042" width="3.44140625" style="30" customWidth="1"/>
    <col min="13043" max="13043" width="46" style="30" customWidth="1"/>
    <col min="13044" max="13044" width="9.44140625" style="30" customWidth="1"/>
    <col min="13045" max="13048" width="10.6640625" style="30" customWidth="1"/>
    <col min="13049" max="13049" width="14.6640625" style="30" customWidth="1"/>
    <col min="13050" max="13050" width="43.5546875" style="30" customWidth="1"/>
    <col min="13051" max="13295" width="9.109375" style="30"/>
    <col min="13296" max="13296" width="4.109375" style="30" customWidth="1"/>
    <col min="13297" max="13297" width="4.5546875" style="30" customWidth="1"/>
    <col min="13298" max="13298" width="3.44140625" style="30" customWidth="1"/>
    <col min="13299" max="13299" width="46" style="30" customWidth="1"/>
    <col min="13300" max="13300" width="9.44140625" style="30" customWidth="1"/>
    <col min="13301" max="13304" width="10.6640625" style="30" customWidth="1"/>
    <col min="13305" max="13305" width="14.6640625" style="30" customWidth="1"/>
    <col min="13306" max="13306" width="43.5546875" style="30" customWidth="1"/>
    <col min="13307" max="13551" width="9.109375" style="30"/>
    <col min="13552" max="13552" width="4.109375" style="30" customWidth="1"/>
    <col min="13553" max="13553" width="4.5546875" style="30" customWidth="1"/>
    <col min="13554" max="13554" width="3.44140625" style="30" customWidth="1"/>
    <col min="13555" max="13555" width="46" style="30" customWidth="1"/>
    <col min="13556" max="13556" width="9.44140625" style="30" customWidth="1"/>
    <col min="13557" max="13560" width="10.6640625" style="30" customWidth="1"/>
    <col min="13561" max="13561" width="14.6640625" style="30" customWidth="1"/>
    <col min="13562" max="13562" width="43.5546875" style="30" customWidth="1"/>
    <col min="13563" max="13807" width="9.109375" style="30"/>
    <col min="13808" max="13808" width="4.109375" style="30" customWidth="1"/>
    <col min="13809" max="13809" width="4.5546875" style="30" customWidth="1"/>
    <col min="13810" max="13810" width="3.44140625" style="30" customWidth="1"/>
    <col min="13811" max="13811" width="46" style="30" customWidth="1"/>
    <col min="13812" max="13812" width="9.44140625" style="30" customWidth="1"/>
    <col min="13813" max="13816" width="10.6640625" style="30" customWidth="1"/>
    <col min="13817" max="13817" width="14.6640625" style="30" customWidth="1"/>
    <col min="13818" max="13818" width="43.5546875" style="30" customWidth="1"/>
    <col min="13819" max="14063" width="9.109375" style="30"/>
    <col min="14064" max="14064" width="4.109375" style="30" customWidth="1"/>
    <col min="14065" max="14065" width="4.5546875" style="30" customWidth="1"/>
    <col min="14066" max="14066" width="3.44140625" style="30" customWidth="1"/>
    <col min="14067" max="14067" width="46" style="30" customWidth="1"/>
    <col min="14068" max="14068" width="9.44140625" style="30" customWidth="1"/>
    <col min="14069" max="14072" width="10.6640625" style="30" customWidth="1"/>
    <col min="14073" max="14073" width="14.6640625" style="30" customWidth="1"/>
    <col min="14074" max="14074" width="43.5546875" style="30" customWidth="1"/>
    <col min="14075" max="14319" width="9.109375" style="30"/>
    <col min="14320" max="14320" width="4.109375" style="30" customWidth="1"/>
    <col min="14321" max="14321" width="4.5546875" style="30" customWidth="1"/>
    <col min="14322" max="14322" width="3.44140625" style="30" customWidth="1"/>
    <col min="14323" max="14323" width="46" style="30" customWidth="1"/>
    <col min="14324" max="14324" width="9.44140625" style="30" customWidth="1"/>
    <col min="14325" max="14328" width="10.6640625" style="30" customWidth="1"/>
    <col min="14329" max="14329" width="14.6640625" style="30" customWidth="1"/>
    <col min="14330" max="14330" width="43.5546875" style="30" customWidth="1"/>
    <col min="14331" max="14575" width="9.109375" style="30"/>
    <col min="14576" max="14576" width="4.109375" style="30" customWidth="1"/>
    <col min="14577" max="14577" width="4.5546875" style="30" customWidth="1"/>
    <col min="14578" max="14578" width="3.44140625" style="30" customWidth="1"/>
    <col min="14579" max="14579" width="46" style="30" customWidth="1"/>
    <col min="14580" max="14580" width="9.44140625" style="30" customWidth="1"/>
    <col min="14581" max="14584" width="10.6640625" style="30" customWidth="1"/>
    <col min="14585" max="14585" width="14.6640625" style="30" customWidth="1"/>
    <col min="14586" max="14586" width="43.5546875" style="30" customWidth="1"/>
    <col min="14587" max="14831" width="9.109375" style="30"/>
    <col min="14832" max="14832" width="4.109375" style="30" customWidth="1"/>
    <col min="14833" max="14833" width="4.5546875" style="30" customWidth="1"/>
    <col min="14834" max="14834" width="3.44140625" style="30" customWidth="1"/>
    <col min="14835" max="14835" width="46" style="30" customWidth="1"/>
    <col min="14836" max="14836" width="9.44140625" style="30" customWidth="1"/>
    <col min="14837" max="14840" width="10.6640625" style="30" customWidth="1"/>
    <col min="14841" max="14841" width="14.6640625" style="30" customWidth="1"/>
    <col min="14842" max="14842" width="43.5546875" style="30" customWidth="1"/>
    <col min="14843" max="15087" width="9.109375" style="30"/>
    <col min="15088" max="15088" width="4.109375" style="30" customWidth="1"/>
    <col min="15089" max="15089" width="4.5546875" style="30" customWidth="1"/>
    <col min="15090" max="15090" width="3.44140625" style="30" customWidth="1"/>
    <col min="15091" max="15091" width="46" style="30" customWidth="1"/>
    <col min="15092" max="15092" width="9.44140625" style="30" customWidth="1"/>
    <col min="15093" max="15096" width="10.6640625" style="30" customWidth="1"/>
    <col min="15097" max="15097" width="14.6640625" style="30" customWidth="1"/>
    <col min="15098" max="15098" width="43.5546875" style="30" customWidth="1"/>
    <col min="15099" max="15343" width="9.109375" style="30"/>
    <col min="15344" max="15344" width="4.109375" style="30" customWidth="1"/>
    <col min="15345" max="15345" width="4.5546875" style="30" customWidth="1"/>
    <col min="15346" max="15346" width="3.44140625" style="30" customWidth="1"/>
    <col min="15347" max="15347" width="46" style="30" customWidth="1"/>
    <col min="15348" max="15348" width="9.44140625" style="30" customWidth="1"/>
    <col min="15349" max="15352" width="10.6640625" style="30" customWidth="1"/>
    <col min="15353" max="15353" width="14.6640625" style="30" customWidth="1"/>
    <col min="15354" max="15354" width="43.5546875" style="30" customWidth="1"/>
    <col min="15355" max="15599" width="9.109375" style="30"/>
    <col min="15600" max="15600" width="4.109375" style="30" customWidth="1"/>
    <col min="15601" max="15601" width="4.5546875" style="30" customWidth="1"/>
    <col min="15602" max="15602" width="3.44140625" style="30" customWidth="1"/>
    <col min="15603" max="15603" width="46" style="30" customWidth="1"/>
    <col min="15604" max="15604" width="9.44140625" style="30" customWidth="1"/>
    <col min="15605" max="15608" width="10.6640625" style="30" customWidth="1"/>
    <col min="15609" max="15609" width="14.6640625" style="30" customWidth="1"/>
    <col min="15610" max="15610" width="43.5546875" style="30" customWidth="1"/>
    <col min="15611" max="15855" width="9.109375" style="30"/>
    <col min="15856" max="15856" width="4.109375" style="30" customWidth="1"/>
    <col min="15857" max="15857" width="4.5546875" style="30" customWidth="1"/>
    <col min="15858" max="15858" width="3.44140625" style="30" customWidth="1"/>
    <col min="15859" max="15859" width="46" style="30" customWidth="1"/>
    <col min="15860" max="15860" width="9.44140625" style="30" customWidth="1"/>
    <col min="15861" max="15864" width="10.6640625" style="30" customWidth="1"/>
    <col min="15865" max="15865" width="14.6640625" style="30" customWidth="1"/>
    <col min="15866" max="15866" width="43.5546875" style="30" customWidth="1"/>
    <col min="15867" max="16111" width="9.109375" style="30"/>
    <col min="16112" max="16112" width="4.109375" style="30" customWidth="1"/>
    <col min="16113" max="16113" width="4.5546875" style="30" customWidth="1"/>
    <col min="16114" max="16114" width="3.44140625" style="30" customWidth="1"/>
    <col min="16115" max="16115" width="46" style="30" customWidth="1"/>
    <col min="16116" max="16116" width="9.44140625" style="30" customWidth="1"/>
    <col min="16117" max="16120" width="10.6640625" style="30" customWidth="1"/>
    <col min="16121" max="16121" width="14.6640625" style="30" customWidth="1"/>
    <col min="16122" max="16122" width="43.5546875" style="30" customWidth="1"/>
    <col min="16123" max="16369" width="9.109375" style="30"/>
    <col min="16370" max="16384" width="9.109375" style="30" customWidth="1"/>
  </cols>
  <sheetData>
    <row r="1" spans="1:14">
      <c r="K1" s="59" t="s">
        <v>132</v>
      </c>
      <c r="L1" s="152"/>
      <c r="M1" s="152"/>
      <c r="N1" s="152"/>
    </row>
    <row r="2" spans="1:14" ht="15.6">
      <c r="A2" s="270" t="s">
        <v>435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02"/>
      <c r="M2" s="202"/>
      <c r="N2" s="202"/>
    </row>
    <row r="3" spans="1:14">
      <c r="A3" s="224" t="s">
        <v>431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135"/>
      <c r="M3" s="135"/>
      <c r="N3" s="135"/>
    </row>
    <row r="4" spans="1:14">
      <c r="A4" s="224" t="s">
        <v>200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135"/>
      <c r="M4" s="135"/>
      <c r="N4" s="135"/>
    </row>
    <row r="5" spans="1:14" ht="15.6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07"/>
      <c r="M5" s="207"/>
      <c r="N5" s="207"/>
    </row>
    <row r="6" spans="1:14" ht="46.8" customHeight="1">
      <c r="A6" s="268" t="s">
        <v>104</v>
      </c>
      <c r="B6" s="268"/>
      <c r="C6" s="268" t="s">
        <v>105</v>
      </c>
      <c r="D6" s="268" t="s">
        <v>106</v>
      </c>
      <c r="E6" s="268" t="s">
        <v>107</v>
      </c>
      <c r="F6" s="268" t="s">
        <v>108</v>
      </c>
      <c r="G6" s="268"/>
      <c r="H6" s="268"/>
      <c r="I6" s="271" t="s">
        <v>148</v>
      </c>
      <c r="J6" s="271" t="s">
        <v>164</v>
      </c>
      <c r="K6" s="271" t="s">
        <v>109</v>
      </c>
      <c r="L6" s="203"/>
      <c r="M6" s="203"/>
      <c r="N6" s="203"/>
    </row>
    <row r="7" spans="1:14" ht="34.799999999999997" customHeight="1">
      <c r="A7" s="268"/>
      <c r="B7" s="268"/>
      <c r="C7" s="268"/>
      <c r="D7" s="268"/>
      <c r="E7" s="268"/>
      <c r="F7" s="268" t="s">
        <v>485</v>
      </c>
      <c r="G7" s="268" t="s">
        <v>486</v>
      </c>
      <c r="H7" s="268" t="s">
        <v>487</v>
      </c>
      <c r="I7" s="272"/>
      <c r="J7" s="272"/>
      <c r="K7" s="274"/>
      <c r="L7" s="204"/>
      <c r="M7" s="204"/>
      <c r="N7" s="204"/>
    </row>
    <row r="8" spans="1:14" ht="31.2" customHeight="1">
      <c r="A8" s="31" t="s">
        <v>5</v>
      </c>
      <c r="B8" s="31" t="s">
        <v>6</v>
      </c>
      <c r="C8" s="268"/>
      <c r="D8" s="268"/>
      <c r="E8" s="268"/>
      <c r="F8" s="268"/>
      <c r="G8" s="268"/>
      <c r="H8" s="268"/>
      <c r="I8" s="273"/>
      <c r="J8" s="273"/>
      <c r="K8" s="275"/>
      <c r="L8" s="205"/>
      <c r="M8" s="205"/>
      <c r="N8" s="205"/>
    </row>
    <row r="9" spans="1:14">
      <c r="A9" s="31">
        <v>1</v>
      </c>
      <c r="B9" s="31">
        <v>2</v>
      </c>
      <c r="C9" s="206">
        <v>3</v>
      </c>
      <c r="D9" s="206">
        <v>4</v>
      </c>
      <c r="E9" s="206">
        <v>5</v>
      </c>
      <c r="F9" s="206">
        <v>6</v>
      </c>
      <c r="G9" s="206">
        <v>7</v>
      </c>
      <c r="H9" s="206">
        <v>8</v>
      </c>
      <c r="I9" s="32">
        <v>9</v>
      </c>
      <c r="J9" s="32">
        <v>10</v>
      </c>
      <c r="K9" s="206">
        <v>11</v>
      </c>
      <c r="L9" s="206"/>
      <c r="M9" s="206"/>
      <c r="N9" s="206"/>
    </row>
    <row r="10" spans="1:14" ht="15.6">
      <c r="A10" s="31"/>
      <c r="B10" s="31"/>
      <c r="C10" s="206"/>
      <c r="D10" s="206"/>
      <c r="E10" s="206"/>
      <c r="F10" s="206"/>
      <c r="G10" s="206"/>
      <c r="H10" s="206"/>
      <c r="I10" s="32"/>
      <c r="J10" s="32"/>
      <c r="K10" s="206"/>
      <c r="L10" s="186">
        <f>L11+L20+L25+L48+L54+L61</f>
        <v>36.657655107131077</v>
      </c>
      <c r="M10" s="186">
        <f>M11+M20+M25+M48+M54+M61</f>
        <v>38</v>
      </c>
      <c r="N10" s="186">
        <f>L10/M10</f>
        <v>0.9646751343981862</v>
      </c>
    </row>
    <row r="11" spans="1:14" s="46" customFormat="1">
      <c r="A11" s="264" t="s">
        <v>110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187">
        <f>SUM(L12:L19)</f>
        <v>7.872018385765907</v>
      </c>
      <c r="M11" s="187">
        <f>SUM(M12:M19)</f>
        <v>8</v>
      </c>
      <c r="N11" s="187">
        <f>L11/M11</f>
        <v>0.98400229822073837</v>
      </c>
    </row>
    <row r="12" spans="1:14" ht="24">
      <c r="A12" s="44" t="s">
        <v>17</v>
      </c>
      <c r="B12" s="35">
        <v>1</v>
      </c>
      <c r="C12" s="36">
        <v>1</v>
      </c>
      <c r="D12" s="392" t="s">
        <v>559</v>
      </c>
      <c r="E12" s="36" t="s">
        <v>154</v>
      </c>
      <c r="F12" s="56" t="s">
        <v>150</v>
      </c>
      <c r="G12" s="393" t="s">
        <v>150</v>
      </c>
      <c r="H12" s="44" t="s">
        <v>150</v>
      </c>
      <c r="I12" s="52">
        <v>1</v>
      </c>
      <c r="J12" s="54">
        <v>100</v>
      </c>
      <c r="K12" s="394"/>
      <c r="L12" s="124">
        <v>1</v>
      </c>
      <c r="M12" s="124">
        <v>1</v>
      </c>
      <c r="N12" s="124"/>
    </row>
    <row r="13" spans="1:14" ht="36">
      <c r="A13" s="44" t="s">
        <v>17</v>
      </c>
      <c r="B13" s="35" t="s">
        <v>18</v>
      </c>
      <c r="C13" s="36">
        <v>2</v>
      </c>
      <c r="D13" s="392" t="s">
        <v>155</v>
      </c>
      <c r="E13" s="36" t="s">
        <v>156</v>
      </c>
      <c r="F13" s="43">
        <v>4.4800000000000004</v>
      </c>
      <c r="G13" s="44">
        <v>4.55</v>
      </c>
      <c r="H13" s="119">
        <v>4.4800000000000004</v>
      </c>
      <c r="I13" s="52">
        <f>H13/G13</f>
        <v>0.98461538461538478</v>
      </c>
      <c r="J13" s="54">
        <f>H13/F13*100</f>
        <v>100</v>
      </c>
      <c r="K13" s="56"/>
      <c r="L13" s="188">
        <f>I13</f>
        <v>0.98461538461538478</v>
      </c>
      <c r="M13" s="125">
        <v>1</v>
      </c>
      <c r="N13" s="125"/>
    </row>
    <row r="14" spans="1:14" ht="34.200000000000003" customHeight="1">
      <c r="A14" s="44" t="s">
        <v>17</v>
      </c>
      <c r="B14" s="35" t="s">
        <v>18</v>
      </c>
      <c r="C14" s="36">
        <v>3</v>
      </c>
      <c r="D14" s="392" t="s">
        <v>157</v>
      </c>
      <c r="E14" s="36" t="s">
        <v>158</v>
      </c>
      <c r="F14" s="395">
        <v>23.67</v>
      </c>
      <c r="G14" s="395">
        <v>24.03</v>
      </c>
      <c r="H14" s="396">
        <v>24.01</v>
      </c>
      <c r="I14" s="52">
        <f t="shared" ref="I14:I17" si="0">H14/G14</f>
        <v>0.99916770703287561</v>
      </c>
      <c r="J14" s="54">
        <f t="shared" ref="J14:J17" si="1">H14/F14*100</f>
        <v>101.43641740599915</v>
      </c>
      <c r="K14" s="56"/>
      <c r="L14" s="189">
        <f>I14</f>
        <v>0.99916770703287561</v>
      </c>
      <c r="M14" s="123">
        <v>1</v>
      </c>
      <c r="N14" s="123"/>
    </row>
    <row r="15" spans="1:14" ht="37.5" customHeight="1">
      <c r="A15" s="44" t="s">
        <v>17</v>
      </c>
      <c r="B15" s="35" t="s">
        <v>18</v>
      </c>
      <c r="C15" s="36">
        <v>4</v>
      </c>
      <c r="D15" s="392" t="s">
        <v>508</v>
      </c>
      <c r="E15" s="36" t="s">
        <v>158</v>
      </c>
      <c r="F15" s="395">
        <v>0.41499999999999998</v>
      </c>
      <c r="G15" s="395">
        <v>0.26700000000000002</v>
      </c>
      <c r="H15" s="397">
        <v>0.34399999999999997</v>
      </c>
      <c r="I15" s="52">
        <f t="shared" si="0"/>
        <v>1.288389513108614</v>
      </c>
      <c r="J15" s="54">
        <f t="shared" si="1"/>
        <v>82.891566265060234</v>
      </c>
      <c r="K15" s="56"/>
      <c r="L15" s="189">
        <v>1</v>
      </c>
      <c r="M15" s="123">
        <v>1</v>
      </c>
      <c r="N15" s="123"/>
    </row>
    <row r="16" spans="1:14" ht="35.25" customHeight="1">
      <c r="A16" s="44" t="s">
        <v>17</v>
      </c>
      <c r="B16" s="35" t="s">
        <v>18</v>
      </c>
      <c r="C16" s="36">
        <v>5</v>
      </c>
      <c r="D16" s="392" t="s">
        <v>509</v>
      </c>
      <c r="E16" s="36" t="s">
        <v>510</v>
      </c>
      <c r="F16" s="395">
        <v>39957</v>
      </c>
      <c r="G16" s="395">
        <v>25600</v>
      </c>
      <c r="H16" s="398">
        <v>33062</v>
      </c>
      <c r="I16" s="52">
        <f t="shared" si="0"/>
        <v>1.291484375</v>
      </c>
      <c r="J16" s="54">
        <f t="shared" si="1"/>
        <v>82.743949745976934</v>
      </c>
      <c r="K16" s="399"/>
      <c r="L16" s="190">
        <v>1</v>
      </c>
      <c r="M16" s="126">
        <v>1</v>
      </c>
      <c r="N16" s="126"/>
    </row>
    <row r="17" spans="1:14" ht="212.4" customHeight="1">
      <c r="A17" s="400" t="s">
        <v>17</v>
      </c>
      <c r="B17" s="401" t="s">
        <v>18</v>
      </c>
      <c r="C17" s="36">
        <v>6</v>
      </c>
      <c r="D17" s="392" t="s">
        <v>511</v>
      </c>
      <c r="E17" s="36" t="s">
        <v>127</v>
      </c>
      <c r="F17" s="395">
        <v>152</v>
      </c>
      <c r="G17" s="395">
        <v>170</v>
      </c>
      <c r="H17" s="396">
        <v>151</v>
      </c>
      <c r="I17" s="52">
        <f t="shared" si="0"/>
        <v>0.88823529411764701</v>
      </c>
      <c r="J17" s="54">
        <f t="shared" si="1"/>
        <v>99.342105263157904</v>
      </c>
      <c r="K17" s="56" t="s">
        <v>581</v>
      </c>
      <c r="L17" s="189">
        <f>I17</f>
        <v>0.88823529411764701</v>
      </c>
      <c r="M17" s="123">
        <v>1</v>
      </c>
      <c r="N17" s="123"/>
    </row>
    <row r="18" spans="1:14" ht="90.6" customHeight="1">
      <c r="A18" s="400"/>
      <c r="B18" s="401"/>
      <c r="C18" s="36">
        <v>7</v>
      </c>
      <c r="D18" s="392" t="s">
        <v>159</v>
      </c>
      <c r="E18" s="36" t="s">
        <v>158</v>
      </c>
      <c r="F18" s="395">
        <v>0</v>
      </c>
      <c r="G18" s="395">
        <v>0</v>
      </c>
      <c r="H18" s="44">
        <v>0</v>
      </c>
      <c r="I18" s="52">
        <v>1</v>
      </c>
      <c r="J18" s="54">
        <v>100</v>
      </c>
      <c r="K18" s="56"/>
      <c r="L18" s="189">
        <f>I18</f>
        <v>1</v>
      </c>
      <c r="M18" s="123">
        <v>1</v>
      </c>
      <c r="N18" s="123"/>
    </row>
    <row r="19" spans="1:14" ht="102.75" customHeight="1">
      <c r="A19" s="44" t="s">
        <v>17</v>
      </c>
      <c r="B19" s="35" t="s">
        <v>18</v>
      </c>
      <c r="C19" s="36">
        <v>8</v>
      </c>
      <c r="D19" s="392" t="s">
        <v>160</v>
      </c>
      <c r="E19" s="36" t="s">
        <v>158</v>
      </c>
      <c r="F19" s="395">
        <v>0</v>
      </c>
      <c r="G19" s="395">
        <v>0</v>
      </c>
      <c r="H19" s="44">
        <v>0</v>
      </c>
      <c r="I19" s="52">
        <v>1</v>
      </c>
      <c r="J19" s="54">
        <v>100</v>
      </c>
      <c r="K19" s="56"/>
      <c r="L19" s="189">
        <f>I19</f>
        <v>1</v>
      </c>
      <c r="M19" s="123">
        <v>1</v>
      </c>
      <c r="N19" s="123"/>
    </row>
    <row r="20" spans="1:14" ht="22.2" customHeight="1">
      <c r="A20" s="72"/>
      <c r="B20" s="72"/>
      <c r="C20" s="72"/>
      <c r="D20" s="267" t="s">
        <v>23</v>
      </c>
      <c r="E20" s="267"/>
      <c r="F20" s="267"/>
      <c r="G20" s="267"/>
      <c r="H20" s="267"/>
      <c r="I20" s="267"/>
      <c r="J20" s="267"/>
      <c r="K20" s="267"/>
      <c r="L20" s="185">
        <f>SUM(L21:L24)</f>
        <v>1.9700514268427951</v>
      </c>
      <c r="M20" s="185">
        <f>SUM(M21:M22)</f>
        <v>2</v>
      </c>
      <c r="N20" s="184">
        <f>L20/M20</f>
        <v>0.98502571342139755</v>
      </c>
    </row>
    <row r="21" spans="1:14" ht="78.599999999999994" customHeight="1">
      <c r="A21" s="44" t="s">
        <v>17</v>
      </c>
      <c r="B21" s="35" t="s">
        <v>22</v>
      </c>
      <c r="C21" s="45">
        <v>1</v>
      </c>
      <c r="D21" s="47" t="s">
        <v>512</v>
      </c>
      <c r="E21" s="44" t="s">
        <v>156</v>
      </c>
      <c r="F21" s="44">
        <v>77.593999999999994</v>
      </c>
      <c r="G21" s="44">
        <v>79.335999999999999</v>
      </c>
      <c r="H21" s="117">
        <v>76.959999999999994</v>
      </c>
      <c r="I21" s="53">
        <f>H21/G21</f>
        <v>0.97005142684279511</v>
      </c>
      <c r="J21" s="54">
        <f>H21/F21*100</f>
        <v>99.182926514936725</v>
      </c>
      <c r="K21" s="39" t="s">
        <v>522</v>
      </c>
      <c r="L21" s="151">
        <f>I21</f>
        <v>0.97005142684279511</v>
      </c>
      <c r="M21" s="151">
        <v>1</v>
      </c>
      <c r="N21" s="151"/>
    </row>
    <row r="22" spans="1:14" ht="49.2" customHeight="1">
      <c r="A22" s="44" t="s">
        <v>17</v>
      </c>
      <c r="B22" s="35" t="s">
        <v>22</v>
      </c>
      <c r="C22" s="45" t="s">
        <v>22</v>
      </c>
      <c r="D22" s="47" t="s">
        <v>513</v>
      </c>
      <c r="E22" s="44" t="s">
        <v>301</v>
      </c>
      <c r="F22" s="44">
        <v>51</v>
      </c>
      <c r="G22" s="44">
        <v>51</v>
      </c>
      <c r="H22" s="118">
        <v>108</v>
      </c>
      <c r="I22" s="53">
        <f>H22/G22</f>
        <v>2.1176470588235294</v>
      </c>
      <c r="J22" s="54">
        <f>H22/F22*100</f>
        <v>211.76470588235296</v>
      </c>
      <c r="K22" s="39" t="s">
        <v>523</v>
      </c>
      <c r="L22" s="197">
        <v>1</v>
      </c>
      <c r="M22" s="197">
        <v>1</v>
      </c>
      <c r="N22" s="197"/>
    </row>
    <row r="23" spans="1:14" ht="44.25" customHeight="1">
      <c r="A23" s="44" t="s">
        <v>17</v>
      </c>
      <c r="B23" s="35" t="s">
        <v>22</v>
      </c>
      <c r="C23" s="45" t="s">
        <v>25</v>
      </c>
      <c r="D23" s="47" t="s">
        <v>514</v>
      </c>
      <c r="E23" s="44" t="s">
        <v>301</v>
      </c>
      <c r="F23" s="44">
        <v>0</v>
      </c>
      <c r="G23" s="44">
        <v>0</v>
      </c>
      <c r="H23" s="44">
        <v>0</v>
      </c>
      <c r="I23" s="269" t="s">
        <v>550</v>
      </c>
      <c r="J23" s="222"/>
      <c r="K23" s="106" t="s">
        <v>318</v>
      </c>
      <c r="L23" s="153" t="s">
        <v>299</v>
      </c>
      <c r="M23" s="153" t="s">
        <v>299</v>
      </c>
      <c r="N23" s="153"/>
    </row>
    <row r="24" spans="1:14" ht="42" customHeight="1">
      <c r="A24" s="44" t="s">
        <v>17</v>
      </c>
      <c r="B24" s="35" t="s">
        <v>22</v>
      </c>
      <c r="C24" s="45" t="s">
        <v>39</v>
      </c>
      <c r="D24" s="47" t="s">
        <v>515</v>
      </c>
      <c r="E24" s="44" t="s">
        <v>158</v>
      </c>
      <c r="F24" s="44">
        <v>0</v>
      </c>
      <c r="G24" s="44">
        <v>0</v>
      </c>
      <c r="H24" s="119">
        <v>0</v>
      </c>
      <c r="I24" s="269" t="s">
        <v>550</v>
      </c>
      <c r="J24" s="222"/>
      <c r="K24" s="106" t="s">
        <v>318</v>
      </c>
      <c r="L24" s="197" t="s">
        <v>299</v>
      </c>
      <c r="M24" s="197" t="s">
        <v>299</v>
      </c>
      <c r="N24" s="197"/>
    </row>
    <row r="25" spans="1:14" ht="24.75" customHeight="1">
      <c r="A25" s="72" t="s">
        <v>17</v>
      </c>
      <c r="B25" s="72" t="s">
        <v>25</v>
      </c>
      <c r="C25" s="72"/>
      <c r="D25" s="267" t="s">
        <v>37</v>
      </c>
      <c r="E25" s="267"/>
      <c r="F25" s="267"/>
      <c r="G25" s="267"/>
      <c r="H25" s="267"/>
      <c r="I25" s="267"/>
      <c r="J25" s="267"/>
      <c r="K25" s="267"/>
      <c r="L25" s="183">
        <f>SUM(L26:L45)</f>
        <v>17.868074591693365</v>
      </c>
      <c r="M25" s="183">
        <f>SUM(M26:M45)</f>
        <v>19</v>
      </c>
      <c r="N25" s="184">
        <f>L25/M25</f>
        <v>0.94042497851017703</v>
      </c>
    </row>
    <row r="26" spans="1:14" s="73" customFormat="1" ht="46.8" customHeight="1">
      <c r="A26" s="44" t="s">
        <v>17</v>
      </c>
      <c r="B26" s="35" t="s">
        <v>25</v>
      </c>
      <c r="C26" s="45" t="s">
        <v>18</v>
      </c>
      <c r="D26" s="47" t="s">
        <v>111</v>
      </c>
      <c r="E26" s="44" t="s">
        <v>156</v>
      </c>
      <c r="F26" s="36">
        <v>88</v>
      </c>
      <c r="G26" s="44">
        <v>87.912000000000006</v>
      </c>
      <c r="H26" s="36">
        <v>88</v>
      </c>
      <c r="I26" s="53">
        <f>G26/H26</f>
        <v>0.99900000000000011</v>
      </c>
      <c r="J26" s="54">
        <f>H26/F26*100</f>
        <v>100</v>
      </c>
      <c r="K26" s="41" t="s">
        <v>603</v>
      </c>
      <c r="L26" s="179">
        <f>I26</f>
        <v>0.99900000000000011</v>
      </c>
      <c r="M26" s="154">
        <v>1</v>
      </c>
      <c r="N26" s="154"/>
    </row>
    <row r="27" spans="1:14" s="73" customFormat="1" ht="24">
      <c r="A27" s="44" t="s">
        <v>17</v>
      </c>
      <c r="B27" s="35" t="s">
        <v>25</v>
      </c>
      <c r="C27" s="45" t="s">
        <v>22</v>
      </c>
      <c r="D27" s="47" t="s">
        <v>112</v>
      </c>
      <c r="E27" s="44" t="s">
        <v>301</v>
      </c>
      <c r="F27" s="45">
        <v>1</v>
      </c>
      <c r="G27" s="45">
        <v>1</v>
      </c>
      <c r="H27" s="36">
        <v>1</v>
      </c>
      <c r="I27" s="53">
        <f>G27/H27</f>
        <v>1</v>
      </c>
      <c r="J27" s="54">
        <f t="shared" ref="J27:J53" si="2">H27/F27*100</f>
        <v>100</v>
      </c>
      <c r="K27" s="83" t="s">
        <v>424</v>
      </c>
      <c r="L27" s="179">
        <f>I27</f>
        <v>1</v>
      </c>
      <c r="M27" s="154">
        <v>1</v>
      </c>
      <c r="N27" s="154"/>
    </row>
    <row r="28" spans="1:14" s="73" customFormat="1" ht="24" customHeight="1">
      <c r="A28" s="44" t="s">
        <v>17</v>
      </c>
      <c r="B28" s="35" t="s">
        <v>25</v>
      </c>
      <c r="C28" s="45" t="s">
        <v>25</v>
      </c>
      <c r="D28" s="47" t="s">
        <v>113</v>
      </c>
      <c r="E28" s="44" t="s">
        <v>156</v>
      </c>
      <c r="F28" s="36">
        <v>69.400000000000006</v>
      </c>
      <c r="G28" s="44">
        <v>69.053000000000011</v>
      </c>
      <c r="H28" s="36">
        <v>69</v>
      </c>
      <c r="I28" s="53">
        <f>G28/H28</f>
        <v>1.0007681159420292</v>
      </c>
      <c r="J28" s="54">
        <f>H28/F28*100</f>
        <v>99.423631123919293</v>
      </c>
      <c r="K28" s="83" t="s">
        <v>424</v>
      </c>
      <c r="L28" s="154">
        <v>1</v>
      </c>
      <c r="M28" s="154">
        <v>1</v>
      </c>
      <c r="N28" s="154"/>
    </row>
    <row r="29" spans="1:14" s="73" customFormat="1" ht="36" customHeight="1">
      <c r="A29" s="44" t="s">
        <v>17</v>
      </c>
      <c r="B29" s="35" t="s">
        <v>25</v>
      </c>
      <c r="C29" s="45" t="s">
        <v>39</v>
      </c>
      <c r="D29" s="47" t="s">
        <v>114</v>
      </c>
      <c r="E29" s="44" t="s">
        <v>301</v>
      </c>
      <c r="F29" s="36">
        <v>84</v>
      </c>
      <c r="G29" s="44">
        <v>40</v>
      </c>
      <c r="H29" s="36">
        <v>40</v>
      </c>
      <c r="I29" s="53">
        <f>G29/H29</f>
        <v>1</v>
      </c>
      <c r="J29" s="54">
        <f t="shared" si="2"/>
        <v>47.619047619047613</v>
      </c>
      <c r="K29" s="83" t="s">
        <v>424</v>
      </c>
      <c r="L29" s="154">
        <v>1</v>
      </c>
      <c r="M29" s="154">
        <v>1</v>
      </c>
      <c r="N29" s="154"/>
    </row>
    <row r="30" spans="1:14" s="73" customFormat="1" ht="35.25" customHeight="1">
      <c r="A30" s="44" t="s">
        <v>17</v>
      </c>
      <c r="B30" s="35" t="s">
        <v>25</v>
      </c>
      <c r="C30" s="45" t="s">
        <v>46</v>
      </c>
      <c r="D30" s="47" t="s">
        <v>115</v>
      </c>
      <c r="E30" s="44" t="s">
        <v>156</v>
      </c>
      <c r="F30" s="36">
        <v>91.2</v>
      </c>
      <c r="G30" s="44">
        <v>91.108800000000002</v>
      </c>
      <c r="H30" s="36">
        <v>78</v>
      </c>
      <c r="I30" s="53">
        <f>G30/H30</f>
        <v>1.1680615384615385</v>
      </c>
      <c r="J30" s="54">
        <f>H30/F30*100</f>
        <v>85.526315789473685</v>
      </c>
      <c r="K30" s="83" t="s">
        <v>424</v>
      </c>
      <c r="L30" s="108">
        <v>1</v>
      </c>
      <c r="M30" s="108">
        <v>1</v>
      </c>
      <c r="N30" s="108"/>
    </row>
    <row r="31" spans="1:14" s="73" customFormat="1" ht="24" hidden="1">
      <c r="A31" s="44" t="s">
        <v>17</v>
      </c>
      <c r="B31" s="35" t="s">
        <v>25</v>
      </c>
      <c r="C31" s="45" t="s">
        <v>50</v>
      </c>
      <c r="D31" s="47" t="s">
        <v>116</v>
      </c>
      <c r="E31" s="44" t="s">
        <v>301</v>
      </c>
      <c r="F31" s="36" t="s">
        <v>299</v>
      </c>
      <c r="G31" s="44" t="s">
        <v>299</v>
      </c>
      <c r="H31" s="36" t="s">
        <v>519</v>
      </c>
      <c r="I31" s="53" t="e">
        <f t="shared" ref="I31:I32" si="3">G31/H31</f>
        <v>#VALUE!</v>
      </c>
      <c r="J31" s="54" t="e">
        <f t="shared" ref="J31:J32" si="4">H31/F31*100</f>
        <v>#VALUE!</v>
      </c>
      <c r="K31" s="83"/>
      <c r="L31" s="105"/>
      <c r="M31" s="105">
        <v>1</v>
      </c>
      <c r="N31" s="105"/>
    </row>
    <row r="32" spans="1:14" s="73" customFormat="1" ht="48">
      <c r="A32" s="44" t="s">
        <v>17</v>
      </c>
      <c r="B32" s="35" t="s">
        <v>25</v>
      </c>
      <c r="C32" s="45">
        <v>7</v>
      </c>
      <c r="D32" s="47" t="s">
        <v>506</v>
      </c>
      <c r="E32" s="44" t="s">
        <v>301</v>
      </c>
      <c r="F32" s="36">
        <v>19</v>
      </c>
      <c r="G32" s="44">
        <v>18</v>
      </c>
      <c r="H32" s="36">
        <v>20</v>
      </c>
      <c r="I32" s="53">
        <f t="shared" si="3"/>
        <v>0.9</v>
      </c>
      <c r="J32" s="54">
        <f t="shared" si="4"/>
        <v>105.26315789473684</v>
      </c>
      <c r="K32" s="83"/>
      <c r="L32" s="180">
        <f>I32</f>
        <v>0.9</v>
      </c>
      <c r="M32" s="105">
        <v>1</v>
      </c>
      <c r="N32" s="105"/>
    </row>
    <row r="33" spans="1:14" s="73" customFormat="1" ht="27.6" customHeight="1">
      <c r="A33" s="44" t="s">
        <v>17</v>
      </c>
      <c r="B33" s="35" t="s">
        <v>25</v>
      </c>
      <c r="C33" s="45">
        <v>8</v>
      </c>
      <c r="D33" s="47" t="s">
        <v>117</v>
      </c>
      <c r="E33" s="44" t="s">
        <v>156</v>
      </c>
      <c r="F33" s="36">
        <v>84.58</v>
      </c>
      <c r="G33" s="44">
        <v>84.152124999999998</v>
      </c>
      <c r="H33" s="36">
        <v>84.2</v>
      </c>
      <c r="I33" s="53">
        <f>G33/H33</f>
        <v>0.99943141330166263</v>
      </c>
      <c r="J33" s="54">
        <f t="shared" si="2"/>
        <v>99.55072121068811</v>
      </c>
      <c r="K33" s="41" t="s">
        <v>604</v>
      </c>
      <c r="L33" s="179">
        <f>I33</f>
        <v>0.99943141330166263</v>
      </c>
      <c r="M33" s="154">
        <v>1</v>
      </c>
      <c r="N33" s="154"/>
    </row>
    <row r="34" spans="1:14" s="73" customFormat="1" ht="24" hidden="1">
      <c r="A34" s="44" t="s">
        <v>17</v>
      </c>
      <c r="B34" s="35" t="s">
        <v>25</v>
      </c>
      <c r="C34" s="45">
        <v>9</v>
      </c>
      <c r="D34" s="47" t="s">
        <v>118</v>
      </c>
      <c r="E34" s="44" t="s">
        <v>301</v>
      </c>
      <c r="F34" s="36" t="s">
        <v>299</v>
      </c>
      <c r="G34" s="44" t="s">
        <v>299</v>
      </c>
      <c r="H34" s="36"/>
      <c r="I34" s="53" t="e">
        <f t="shared" ref="I34:I38" si="5">G34/H34</f>
        <v>#VALUE!</v>
      </c>
      <c r="J34" s="54" t="e">
        <f t="shared" si="2"/>
        <v>#VALUE!</v>
      </c>
      <c r="K34" s="41"/>
      <c r="L34" s="154"/>
      <c r="M34" s="154"/>
      <c r="N34" s="154"/>
    </row>
    <row r="35" spans="1:14" s="73" customFormat="1" ht="48">
      <c r="A35" s="44" t="s">
        <v>17</v>
      </c>
      <c r="B35" s="35" t="s">
        <v>25</v>
      </c>
      <c r="C35" s="45">
        <v>10</v>
      </c>
      <c r="D35" s="47" t="s">
        <v>507</v>
      </c>
      <c r="E35" s="44" t="s">
        <v>301</v>
      </c>
      <c r="F35" s="36">
        <v>0</v>
      </c>
      <c r="G35" s="44">
        <v>0</v>
      </c>
      <c r="H35" s="36">
        <v>0</v>
      </c>
      <c r="I35" s="53">
        <v>1</v>
      </c>
      <c r="J35" s="54"/>
      <c r="K35" s="83"/>
      <c r="L35" s="108">
        <v>1</v>
      </c>
      <c r="M35" s="108">
        <v>1</v>
      </c>
      <c r="N35" s="108"/>
    </row>
    <row r="36" spans="1:14" s="73" customFormat="1" ht="24">
      <c r="A36" s="44" t="s">
        <v>17</v>
      </c>
      <c r="B36" s="35" t="s">
        <v>25</v>
      </c>
      <c r="C36" s="45">
        <v>11</v>
      </c>
      <c r="D36" s="47" t="s">
        <v>119</v>
      </c>
      <c r="E36" s="44" t="s">
        <v>301</v>
      </c>
      <c r="F36" s="36">
        <v>1080</v>
      </c>
      <c r="G36" s="44">
        <v>1078</v>
      </c>
      <c r="H36" s="36">
        <v>1081</v>
      </c>
      <c r="I36" s="53">
        <f t="shared" si="5"/>
        <v>0.9972247918593895</v>
      </c>
      <c r="J36" s="54">
        <f t="shared" si="2"/>
        <v>100.0925925925926</v>
      </c>
      <c r="K36" s="83"/>
      <c r="L36" s="181">
        <f>I36</f>
        <v>0.9972247918593895</v>
      </c>
      <c r="M36" s="108">
        <v>1</v>
      </c>
      <c r="N36" s="108"/>
    </row>
    <row r="37" spans="1:14" s="73" customFormat="1" ht="27.6" customHeight="1">
      <c r="A37" s="44" t="s">
        <v>17</v>
      </c>
      <c r="B37" s="35" t="s">
        <v>25</v>
      </c>
      <c r="C37" s="45">
        <v>12</v>
      </c>
      <c r="D37" s="47" t="s">
        <v>121</v>
      </c>
      <c r="E37" s="44" t="s">
        <v>156</v>
      </c>
      <c r="F37" s="36">
        <v>81.2</v>
      </c>
      <c r="G37" s="44">
        <v>81.118800000000007</v>
      </c>
      <c r="H37" s="36">
        <v>81.099999999999994</v>
      </c>
      <c r="I37" s="53">
        <f t="shared" si="5"/>
        <v>1.0002318125770655</v>
      </c>
      <c r="J37" s="54">
        <f t="shared" si="2"/>
        <v>99.876847290640384</v>
      </c>
      <c r="K37" s="83" t="s">
        <v>424</v>
      </c>
      <c r="L37" s="179">
        <f>I37</f>
        <v>1.0002318125770655</v>
      </c>
      <c r="M37" s="154">
        <v>1</v>
      </c>
      <c r="N37" s="154"/>
    </row>
    <row r="38" spans="1:14" s="73" customFormat="1" ht="32.4" customHeight="1">
      <c r="A38" s="44" t="s">
        <v>17</v>
      </c>
      <c r="B38" s="35" t="s">
        <v>25</v>
      </c>
      <c r="C38" s="45">
        <v>13</v>
      </c>
      <c r="D38" s="47" t="s">
        <v>123</v>
      </c>
      <c r="E38" s="44" t="s">
        <v>156</v>
      </c>
      <c r="F38" s="36">
        <v>60.7</v>
      </c>
      <c r="G38" s="44">
        <v>60.391525000000001</v>
      </c>
      <c r="H38" s="36">
        <v>60.3</v>
      </c>
      <c r="I38" s="53">
        <f t="shared" si="5"/>
        <v>1.0015178275290215</v>
      </c>
      <c r="J38" s="54">
        <f t="shared" si="2"/>
        <v>99.34102141680394</v>
      </c>
      <c r="K38" s="83" t="s">
        <v>424</v>
      </c>
      <c r="L38" s="156">
        <v>1</v>
      </c>
      <c r="M38" s="197">
        <v>1</v>
      </c>
      <c r="N38" s="197"/>
    </row>
    <row r="39" spans="1:14" s="73" customFormat="1" ht="154.19999999999999" customHeight="1">
      <c r="A39" s="44" t="s">
        <v>17</v>
      </c>
      <c r="B39" s="35" t="s">
        <v>25</v>
      </c>
      <c r="C39" s="45">
        <v>14</v>
      </c>
      <c r="D39" s="47" t="s">
        <v>361</v>
      </c>
      <c r="E39" s="44" t="s">
        <v>156</v>
      </c>
      <c r="F39" s="36">
        <v>85.71</v>
      </c>
      <c r="G39" s="44">
        <v>85.713999999999999</v>
      </c>
      <c r="H39" s="36">
        <v>83.33</v>
      </c>
      <c r="I39" s="53">
        <f t="shared" ref="I39:I45" si="6">H39/G39</f>
        <v>0.97218657395524655</v>
      </c>
      <c r="J39" s="54">
        <f t="shared" si="2"/>
        <v>97.223194493058003</v>
      </c>
      <c r="K39" s="39" t="s">
        <v>520</v>
      </c>
      <c r="L39" s="156">
        <f>I39</f>
        <v>0.97218657395524655</v>
      </c>
      <c r="M39" s="182">
        <v>1</v>
      </c>
      <c r="N39" s="178"/>
    </row>
    <row r="40" spans="1:14" s="73" customFormat="1" ht="39.6" customHeight="1">
      <c r="A40" s="44" t="s">
        <v>17</v>
      </c>
      <c r="B40" s="35" t="s">
        <v>25</v>
      </c>
      <c r="C40" s="45">
        <v>15</v>
      </c>
      <c r="D40" s="47" t="s">
        <v>362</v>
      </c>
      <c r="E40" s="44" t="s">
        <v>129</v>
      </c>
      <c r="F40" s="36" t="s">
        <v>299</v>
      </c>
      <c r="G40" s="44">
        <v>81</v>
      </c>
      <c r="H40" s="36">
        <v>81</v>
      </c>
      <c r="I40" s="53">
        <f t="shared" si="6"/>
        <v>1</v>
      </c>
      <c r="J40" s="54"/>
      <c r="K40" s="39" t="s">
        <v>610</v>
      </c>
      <c r="L40" s="197">
        <v>1</v>
      </c>
      <c r="M40" s="197">
        <v>1</v>
      </c>
      <c r="N40" s="177"/>
    </row>
    <row r="41" spans="1:14" s="73" customFormat="1" ht="41.4" customHeight="1">
      <c r="A41" s="44" t="s">
        <v>17</v>
      </c>
      <c r="B41" s="35" t="s">
        <v>25</v>
      </c>
      <c r="C41" s="45">
        <v>16</v>
      </c>
      <c r="D41" s="47" t="s">
        <v>363</v>
      </c>
      <c r="E41" s="44" t="s">
        <v>129</v>
      </c>
      <c r="F41" s="36" t="s">
        <v>299</v>
      </c>
      <c r="G41" s="44">
        <v>149</v>
      </c>
      <c r="H41" s="36">
        <v>149</v>
      </c>
      <c r="I41" s="53">
        <f t="shared" si="6"/>
        <v>1</v>
      </c>
      <c r="J41" s="54"/>
      <c r="K41" s="39" t="s">
        <v>521</v>
      </c>
      <c r="L41" s="197">
        <v>1</v>
      </c>
      <c r="M41" s="197">
        <v>1</v>
      </c>
      <c r="N41" s="177"/>
    </row>
    <row r="42" spans="1:14" s="73" customFormat="1" ht="33" customHeight="1">
      <c r="A42" s="44" t="s">
        <v>17</v>
      </c>
      <c r="B42" s="35" t="s">
        <v>25</v>
      </c>
      <c r="C42" s="45">
        <v>17</v>
      </c>
      <c r="D42" s="47" t="s">
        <v>364</v>
      </c>
      <c r="E42" s="44" t="s">
        <v>124</v>
      </c>
      <c r="F42" s="36" t="s">
        <v>299</v>
      </c>
      <c r="G42" s="44">
        <v>0.68</v>
      </c>
      <c r="H42" s="36">
        <v>0.68</v>
      </c>
      <c r="I42" s="53">
        <f t="shared" si="6"/>
        <v>1</v>
      </c>
      <c r="J42" s="54"/>
      <c r="K42" s="39" t="s">
        <v>610</v>
      </c>
      <c r="L42" s="197">
        <v>1</v>
      </c>
      <c r="M42" s="197">
        <v>1</v>
      </c>
      <c r="N42" s="177"/>
    </row>
    <row r="43" spans="1:14" s="73" customFormat="1" ht="33" customHeight="1">
      <c r="A43" s="44" t="s">
        <v>17</v>
      </c>
      <c r="B43" s="35" t="s">
        <v>25</v>
      </c>
      <c r="C43" s="45">
        <v>18</v>
      </c>
      <c r="D43" s="47" t="s">
        <v>365</v>
      </c>
      <c r="E43" s="44" t="s">
        <v>124</v>
      </c>
      <c r="F43" s="36" t="s">
        <v>299</v>
      </c>
      <c r="G43" s="44">
        <v>0.54</v>
      </c>
      <c r="H43" s="36">
        <v>0.54</v>
      </c>
      <c r="I43" s="53">
        <f t="shared" si="6"/>
        <v>1</v>
      </c>
      <c r="J43" s="54"/>
      <c r="K43" s="39" t="s">
        <v>521</v>
      </c>
      <c r="L43" s="197">
        <v>1</v>
      </c>
      <c r="M43" s="197">
        <v>1</v>
      </c>
      <c r="N43" s="177"/>
    </row>
    <row r="44" spans="1:14" s="73" customFormat="1" ht="33" customHeight="1">
      <c r="A44" s="44" t="s">
        <v>17</v>
      </c>
      <c r="B44" s="35" t="s">
        <v>25</v>
      </c>
      <c r="C44" s="45">
        <v>19</v>
      </c>
      <c r="D44" s="47" t="s">
        <v>366</v>
      </c>
      <c r="E44" s="44" t="s">
        <v>156</v>
      </c>
      <c r="F44" s="36" t="s">
        <v>299</v>
      </c>
      <c r="G44" s="44">
        <v>2.75E-2</v>
      </c>
      <c r="H44" s="36">
        <v>2.9</v>
      </c>
      <c r="I44" s="53">
        <f t="shared" si="6"/>
        <v>105.45454545454545</v>
      </c>
      <c r="J44" s="54"/>
      <c r="K44" s="39" t="s">
        <v>610</v>
      </c>
      <c r="L44" s="197">
        <v>1</v>
      </c>
      <c r="M44" s="197">
        <v>1</v>
      </c>
      <c r="N44" s="177"/>
    </row>
    <row r="45" spans="1:14" s="73" customFormat="1" ht="33" customHeight="1">
      <c r="A45" s="44" t="s">
        <v>17</v>
      </c>
      <c r="B45" s="35" t="s">
        <v>25</v>
      </c>
      <c r="C45" s="45">
        <v>20</v>
      </c>
      <c r="D45" s="47" t="s">
        <v>367</v>
      </c>
      <c r="E45" s="44" t="s">
        <v>156</v>
      </c>
      <c r="F45" s="36" t="s">
        <v>299</v>
      </c>
      <c r="G45" s="44">
        <v>2.75E-2</v>
      </c>
      <c r="H45" s="36">
        <v>2.9</v>
      </c>
      <c r="I45" s="53">
        <f t="shared" si="6"/>
        <v>105.45454545454545</v>
      </c>
      <c r="J45" s="54"/>
      <c r="K45" s="39" t="s">
        <v>521</v>
      </c>
      <c r="L45" s="197">
        <v>1</v>
      </c>
      <c r="M45" s="197">
        <v>1</v>
      </c>
      <c r="N45" s="177"/>
    </row>
    <row r="46" spans="1:14" s="73" customFormat="1" ht="33" hidden="1" customHeight="1">
      <c r="A46" s="44" t="s">
        <v>17</v>
      </c>
      <c r="B46" s="35" t="s">
        <v>25</v>
      </c>
      <c r="C46" s="45">
        <v>17</v>
      </c>
      <c r="D46" s="47" t="s">
        <v>366</v>
      </c>
      <c r="E46" s="44" t="s">
        <v>156</v>
      </c>
      <c r="F46" s="44" t="s">
        <v>299</v>
      </c>
      <c r="G46" s="44" t="s">
        <v>299</v>
      </c>
      <c r="H46" s="36"/>
      <c r="I46" s="53"/>
      <c r="J46" s="54"/>
      <c r="K46" s="39"/>
      <c r="L46" s="104"/>
      <c r="M46" s="132"/>
      <c r="N46" s="132"/>
    </row>
    <row r="47" spans="1:14" s="73" customFormat="1" ht="33" hidden="1" customHeight="1">
      <c r="A47" s="44" t="s">
        <v>17</v>
      </c>
      <c r="B47" s="35" t="s">
        <v>25</v>
      </c>
      <c r="C47" s="45">
        <v>18</v>
      </c>
      <c r="D47" s="47" t="s">
        <v>367</v>
      </c>
      <c r="E47" s="44" t="s">
        <v>156</v>
      </c>
      <c r="F47" s="44" t="s">
        <v>299</v>
      </c>
      <c r="G47" s="44" t="s">
        <v>299</v>
      </c>
      <c r="H47" s="36"/>
      <c r="I47" s="53"/>
      <c r="J47" s="54"/>
      <c r="K47" s="39"/>
      <c r="L47" s="104"/>
      <c r="M47" s="132"/>
      <c r="N47" s="132"/>
    </row>
    <row r="48" spans="1:14" s="46" customFormat="1">
      <c r="A48" s="266" t="s">
        <v>40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175">
        <f>SUM(L49:L53)</f>
        <v>3.9738021769995266</v>
      </c>
      <c r="M48" s="175">
        <f>SUM(M49:M53)</f>
        <v>4</v>
      </c>
      <c r="N48" s="174">
        <f>L48/M48</f>
        <v>0.99345054424988166</v>
      </c>
    </row>
    <row r="49" spans="1:14" s="46" customFormat="1" ht="40.200000000000003" customHeight="1">
      <c r="A49" s="44" t="s">
        <v>17</v>
      </c>
      <c r="B49" s="35" t="s">
        <v>39</v>
      </c>
      <c r="C49" s="45">
        <v>1</v>
      </c>
      <c r="D49" s="115" t="s">
        <v>285</v>
      </c>
      <c r="E49" s="44" t="s">
        <v>301</v>
      </c>
      <c r="F49" s="45">
        <v>5</v>
      </c>
      <c r="G49" s="45">
        <v>1</v>
      </c>
      <c r="H49" s="34">
        <v>5</v>
      </c>
      <c r="I49" s="53">
        <f>H49/G49</f>
        <v>5</v>
      </c>
      <c r="J49" s="54">
        <f t="shared" si="2"/>
        <v>100</v>
      </c>
      <c r="K49" s="82" t="s">
        <v>582</v>
      </c>
      <c r="L49" s="82">
        <v>1</v>
      </c>
      <c r="M49" s="82">
        <v>1</v>
      </c>
      <c r="N49" s="82"/>
    </row>
    <row r="50" spans="1:14" ht="24.6">
      <c r="A50" s="44" t="s">
        <v>17</v>
      </c>
      <c r="B50" s="35" t="s">
        <v>39</v>
      </c>
      <c r="C50" s="45">
        <v>2</v>
      </c>
      <c r="D50" s="115" t="s">
        <v>369</v>
      </c>
      <c r="E50" s="44" t="s">
        <v>126</v>
      </c>
      <c r="F50" s="44">
        <v>206.6</v>
      </c>
      <c r="G50" s="44">
        <v>211.3</v>
      </c>
      <c r="H50" s="34">
        <v>208.3</v>
      </c>
      <c r="I50" s="53">
        <f>H50/G50</f>
        <v>0.98580217699952677</v>
      </c>
      <c r="J50" s="54">
        <f t="shared" si="2"/>
        <v>100.82284607938045</v>
      </c>
      <c r="K50" s="271" t="s">
        <v>608</v>
      </c>
      <c r="L50" s="159">
        <f>I50</f>
        <v>0.98580217699952677</v>
      </c>
      <c r="M50" s="159">
        <v>1</v>
      </c>
      <c r="N50" s="159"/>
    </row>
    <row r="51" spans="1:14" ht="27" customHeight="1">
      <c r="A51" s="44" t="s">
        <v>17</v>
      </c>
      <c r="B51" s="35" t="s">
        <v>39</v>
      </c>
      <c r="C51" s="45">
        <v>3</v>
      </c>
      <c r="D51" s="115" t="s">
        <v>370</v>
      </c>
      <c r="E51" s="44" t="s">
        <v>301</v>
      </c>
      <c r="F51" s="116">
        <v>5854</v>
      </c>
      <c r="G51" s="116">
        <f>F51+128</f>
        <v>5982</v>
      </c>
      <c r="H51" s="34">
        <v>5908</v>
      </c>
      <c r="I51" s="53">
        <f>H51/G51</f>
        <v>0.98762955533266461</v>
      </c>
      <c r="J51" s="54">
        <f t="shared" si="2"/>
        <v>100.92244619063888</v>
      </c>
      <c r="K51" s="362"/>
      <c r="L51" s="82">
        <v>0.98799999999999999</v>
      </c>
      <c r="M51" s="82">
        <v>1</v>
      </c>
      <c r="N51" s="82"/>
    </row>
    <row r="52" spans="1:14" ht="23.4" hidden="1" customHeight="1">
      <c r="A52" s="44" t="s">
        <v>17</v>
      </c>
      <c r="B52" s="35" t="s">
        <v>39</v>
      </c>
      <c r="C52" s="45">
        <v>4</v>
      </c>
      <c r="D52" s="115" t="s">
        <v>128</v>
      </c>
      <c r="E52" s="44" t="s">
        <v>516</v>
      </c>
      <c r="F52" s="45"/>
      <c r="G52" s="45"/>
      <c r="H52" s="34"/>
      <c r="I52" s="53"/>
      <c r="J52" s="54"/>
      <c r="K52" s="82" t="s">
        <v>535</v>
      </c>
      <c r="L52" s="210"/>
      <c r="M52" s="210"/>
      <c r="N52" s="210"/>
    </row>
    <row r="53" spans="1:14" ht="28.5" customHeight="1">
      <c r="A53" s="35" t="s">
        <v>17</v>
      </c>
      <c r="B53" s="35" t="s">
        <v>39</v>
      </c>
      <c r="C53" s="45">
        <v>5</v>
      </c>
      <c r="D53" s="115" t="s">
        <v>371</v>
      </c>
      <c r="E53" s="44" t="s">
        <v>301</v>
      </c>
      <c r="F53" s="45">
        <v>16</v>
      </c>
      <c r="G53" s="45">
        <v>13</v>
      </c>
      <c r="H53" s="34">
        <v>13</v>
      </c>
      <c r="I53" s="53">
        <f>H53/G53</f>
        <v>1</v>
      </c>
      <c r="J53" s="54">
        <f t="shared" si="2"/>
        <v>81.25</v>
      </c>
      <c r="K53" s="82" t="s">
        <v>536</v>
      </c>
      <c r="L53" s="82">
        <v>1</v>
      </c>
      <c r="M53" s="82">
        <v>1</v>
      </c>
      <c r="N53" s="82"/>
    </row>
    <row r="54" spans="1:14" s="46" customFormat="1">
      <c r="A54" s="266" t="s">
        <v>47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176">
        <f>SUM(L55:L58)</f>
        <v>3.9737085258294833</v>
      </c>
      <c r="M54" s="176">
        <f>SUM(M55:M58)</f>
        <v>4</v>
      </c>
      <c r="N54" s="174">
        <f>L54/M54</f>
        <v>0.99342713145737083</v>
      </c>
    </row>
    <row r="55" spans="1:14" ht="66" customHeight="1">
      <c r="A55" s="44" t="s">
        <v>17</v>
      </c>
      <c r="B55" s="35" t="s">
        <v>46</v>
      </c>
      <c r="C55" s="45">
        <v>1</v>
      </c>
      <c r="D55" s="47" t="s">
        <v>517</v>
      </c>
      <c r="E55" s="44" t="s">
        <v>156</v>
      </c>
      <c r="F55" s="44">
        <v>47.45</v>
      </c>
      <c r="G55" s="44">
        <v>47.45</v>
      </c>
      <c r="H55" s="117">
        <v>48.64</v>
      </c>
      <c r="I55" s="52">
        <f>H55/G55</f>
        <v>1.0250790305584825</v>
      </c>
      <c r="J55" s="75">
        <f>H55/F55</f>
        <v>1.0250790305584825</v>
      </c>
      <c r="K55" s="82" t="s">
        <v>537</v>
      </c>
      <c r="L55" s="82">
        <v>1</v>
      </c>
      <c r="M55" s="82">
        <v>1</v>
      </c>
      <c r="N55" s="82"/>
    </row>
    <row r="56" spans="1:14" ht="64.8" customHeight="1">
      <c r="A56" s="44" t="s">
        <v>17</v>
      </c>
      <c r="B56" s="35" t="s">
        <v>46</v>
      </c>
      <c r="C56" s="45">
        <v>2</v>
      </c>
      <c r="D56" s="47" t="s">
        <v>518</v>
      </c>
      <c r="E56" s="44" t="s">
        <v>156</v>
      </c>
      <c r="F56" s="44">
        <v>71.561000000000007</v>
      </c>
      <c r="G56" s="44">
        <v>69.552000000000007</v>
      </c>
      <c r="H56" s="117">
        <v>71.430000000000007</v>
      </c>
      <c r="I56" s="52">
        <f>G56/H56</f>
        <v>0.97370852582948342</v>
      </c>
      <c r="J56" s="75">
        <f>H56/F56</f>
        <v>0.99816939394362847</v>
      </c>
      <c r="K56" s="42" t="s">
        <v>368</v>
      </c>
      <c r="L56" s="157">
        <f>I56</f>
        <v>0.97370852582948342</v>
      </c>
      <c r="M56" s="157">
        <v>1</v>
      </c>
      <c r="N56" s="157"/>
    </row>
    <row r="57" spans="1:14" ht="60">
      <c r="A57" s="44" t="s">
        <v>17</v>
      </c>
      <c r="B57" s="35" t="s">
        <v>46</v>
      </c>
      <c r="C57" s="45">
        <v>3</v>
      </c>
      <c r="D57" s="47" t="s">
        <v>286</v>
      </c>
      <c r="E57" s="44" t="s">
        <v>156</v>
      </c>
      <c r="F57" s="44">
        <v>0</v>
      </c>
      <c r="G57" s="44">
        <v>0</v>
      </c>
      <c r="H57" s="130">
        <v>0</v>
      </c>
      <c r="I57" s="52">
        <v>1</v>
      </c>
      <c r="J57" s="75">
        <v>1</v>
      </c>
      <c r="K57" s="203" t="s">
        <v>287</v>
      </c>
      <c r="L57" s="158">
        <v>1</v>
      </c>
      <c r="M57" s="158">
        <v>1</v>
      </c>
      <c r="N57" s="158"/>
    </row>
    <row r="58" spans="1:14" ht="28.2" customHeight="1">
      <c r="A58" s="44" t="s">
        <v>17</v>
      </c>
      <c r="B58" s="35" t="s">
        <v>46</v>
      </c>
      <c r="C58" s="45">
        <v>4</v>
      </c>
      <c r="D58" s="47" t="s">
        <v>125</v>
      </c>
      <c r="E58" s="44" t="s">
        <v>124</v>
      </c>
      <c r="F58" s="52">
        <v>5.68</v>
      </c>
      <c r="G58" s="52">
        <v>4</v>
      </c>
      <c r="H58" s="131">
        <v>5.1929999999999996</v>
      </c>
      <c r="I58" s="52">
        <f>H58/G58</f>
        <v>1.2982499999999999</v>
      </c>
      <c r="J58" s="75">
        <f>H58/F58</f>
        <v>0.91426056338028172</v>
      </c>
      <c r="K58" s="56" t="s">
        <v>538</v>
      </c>
      <c r="L58" s="56">
        <v>1</v>
      </c>
      <c r="M58" s="56">
        <v>1</v>
      </c>
      <c r="N58" s="56"/>
    </row>
    <row r="59" spans="1:14" ht="46.5" customHeight="1">
      <c r="A59" s="44" t="s">
        <v>17</v>
      </c>
      <c r="B59" s="35" t="s">
        <v>46</v>
      </c>
      <c r="C59" s="45">
        <v>5</v>
      </c>
      <c r="D59" s="47" t="s">
        <v>300</v>
      </c>
      <c r="E59" s="44" t="s">
        <v>301</v>
      </c>
      <c r="F59" s="45">
        <v>7</v>
      </c>
      <c r="G59" s="44" t="s">
        <v>519</v>
      </c>
      <c r="H59" s="117" t="s">
        <v>299</v>
      </c>
      <c r="I59" s="52">
        <v>1</v>
      </c>
      <c r="J59" s="75"/>
      <c r="K59" s="56" t="s">
        <v>609</v>
      </c>
      <c r="L59" s="56">
        <v>1</v>
      </c>
      <c r="M59" s="56">
        <v>1</v>
      </c>
      <c r="N59" s="56"/>
    </row>
    <row r="60" spans="1:14" ht="57" customHeight="1">
      <c r="A60" s="44" t="s">
        <v>17</v>
      </c>
      <c r="B60" s="35" t="s">
        <v>46</v>
      </c>
      <c r="C60" s="45">
        <v>6</v>
      </c>
      <c r="D60" s="47" t="s">
        <v>302</v>
      </c>
      <c r="E60" s="44" t="s">
        <v>301</v>
      </c>
      <c r="F60" s="45">
        <v>7</v>
      </c>
      <c r="G60" s="44" t="s">
        <v>299</v>
      </c>
      <c r="H60" s="117" t="s">
        <v>299</v>
      </c>
      <c r="I60" s="52">
        <v>1</v>
      </c>
      <c r="J60" s="75"/>
      <c r="K60" s="56" t="s">
        <v>609</v>
      </c>
      <c r="L60" s="56">
        <v>1</v>
      </c>
      <c r="M60" s="56">
        <v>1</v>
      </c>
      <c r="N60" s="56"/>
    </row>
    <row r="61" spans="1:14" ht="21.75" customHeight="1">
      <c r="A61" s="264" t="s">
        <v>61</v>
      </c>
      <c r="B61" s="265"/>
      <c r="C61" s="265"/>
      <c r="D61" s="265"/>
      <c r="E61" s="265"/>
      <c r="F61" s="265"/>
      <c r="G61" s="265"/>
      <c r="H61" s="265"/>
      <c r="I61" s="208"/>
      <c r="J61" s="208"/>
      <c r="K61" s="208"/>
      <c r="L61" s="174">
        <v>1</v>
      </c>
      <c r="M61" s="174">
        <f>M62</f>
        <v>1</v>
      </c>
      <c r="N61" s="174">
        <f>L61/M61</f>
        <v>1</v>
      </c>
    </row>
    <row r="62" spans="1:14" ht="75.75" customHeight="1">
      <c r="A62" s="44" t="s">
        <v>17</v>
      </c>
      <c r="B62" s="35" t="s">
        <v>50</v>
      </c>
      <c r="C62" s="45">
        <v>1</v>
      </c>
      <c r="D62" s="79" t="s">
        <v>140</v>
      </c>
      <c r="E62" s="44" t="s">
        <v>156</v>
      </c>
      <c r="F62" s="44">
        <v>0</v>
      </c>
      <c r="G62" s="44">
        <v>0</v>
      </c>
      <c r="H62" s="44"/>
      <c r="I62" s="52">
        <v>1</v>
      </c>
      <c r="J62" s="75">
        <v>1</v>
      </c>
      <c r="K62" s="43" t="s">
        <v>284</v>
      </c>
      <c r="L62" s="43">
        <v>1</v>
      </c>
      <c r="M62" s="43">
        <v>1</v>
      </c>
      <c r="N62" s="43"/>
    </row>
  </sheetData>
  <mergeCells count="26">
    <mergeCell ref="A2:K2"/>
    <mergeCell ref="I6:I8"/>
    <mergeCell ref="K6:K8"/>
    <mergeCell ref="F7:F8"/>
    <mergeCell ref="J6:J8"/>
    <mergeCell ref="A6:B7"/>
    <mergeCell ref="A5:K5"/>
    <mergeCell ref="G7:G8"/>
    <mergeCell ref="D6:D8"/>
    <mergeCell ref="C6:C8"/>
    <mergeCell ref="A3:K3"/>
    <mergeCell ref="A4:K4"/>
    <mergeCell ref="A17:A18"/>
    <mergeCell ref="B17:B18"/>
    <mergeCell ref="A61:H61"/>
    <mergeCell ref="A48:K48"/>
    <mergeCell ref="D25:K25"/>
    <mergeCell ref="F6:H6"/>
    <mergeCell ref="H7:H8"/>
    <mergeCell ref="E6:E8"/>
    <mergeCell ref="D20:K20"/>
    <mergeCell ref="A11:K11"/>
    <mergeCell ref="A54:K54"/>
    <mergeCell ref="I23:J23"/>
    <mergeCell ref="I24:J24"/>
    <mergeCell ref="K50:K51"/>
  </mergeCells>
  <phoneticPr fontId="20" type="noConversion"/>
  <pageMargins left="0.11811023622047245" right="0.11811023622047245" top="0.59055118110236227" bottom="0.59055118110236227" header="0.31496062992125984" footer="0.31496062992125984"/>
  <pageSetup paperSize="9" scale="81" orientation="landscape" r:id="rId1"/>
  <rowBreaks count="1" manualBreakCount="1">
    <brk id="17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7"/>
  <sheetViews>
    <sheetView view="pageBreakPreview" zoomScale="60" workbookViewId="0">
      <selection activeCell="F18" sqref="F18"/>
    </sheetView>
  </sheetViews>
  <sheetFormatPr defaultColWidth="9.109375" defaultRowHeight="14.4"/>
  <cols>
    <col min="1" max="1" width="7.5546875" style="50" customWidth="1"/>
    <col min="2" max="2" width="52.44140625" style="50" customWidth="1"/>
    <col min="3" max="3" width="13.33203125" style="50" customWidth="1"/>
    <col min="4" max="4" width="10.33203125" style="50" customWidth="1"/>
    <col min="5" max="5" width="67.88671875" style="50" customWidth="1"/>
    <col min="6" max="16384" width="9.109375" style="50"/>
  </cols>
  <sheetData>
    <row r="1" spans="1:17" ht="26.25" customHeight="1">
      <c r="E1" s="58" t="s">
        <v>187</v>
      </c>
    </row>
    <row r="2" spans="1:17" ht="30" customHeight="1">
      <c r="A2" s="277" t="s">
        <v>436</v>
      </c>
      <c r="B2" s="277"/>
      <c r="C2" s="277"/>
      <c r="D2" s="277"/>
      <c r="E2" s="277"/>
    </row>
    <row r="3" spans="1:17" ht="30" customHeight="1">
      <c r="A3" s="213" t="s">
        <v>437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30" customHeight="1">
      <c r="A4" s="213" t="s">
        <v>200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</row>
    <row r="5" spans="1:17" ht="15.75" customHeight="1">
      <c r="A5" s="278"/>
      <c r="B5" s="279"/>
      <c r="C5" s="279"/>
      <c r="D5" s="279"/>
      <c r="E5" s="279"/>
      <c r="F5" s="51"/>
      <c r="G5" s="51"/>
      <c r="H5" s="51"/>
      <c r="I5" s="51"/>
      <c r="J5" s="51"/>
      <c r="K5" s="51"/>
    </row>
    <row r="6" spans="1:17" s="92" customFormat="1" ht="31.2">
      <c r="A6" s="164" t="s">
        <v>105</v>
      </c>
      <c r="B6" s="160" t="s">
        <v>188</v>
      </c>
      <c r="C6" s="164" t="s">
        <v>189</v>
      </c>
      <c r="D6" s="160" t="s">
        <v>190</v>
      </c>
      <c r="E6" s="160" t="s">
        <v>191</v>
      </c>
    </row>
    <row r="7" spans="1:17" ht="46.8">
      <c r="A7" s="160">
        <v>1</v>
      </c>
      <c r="B7" s="161" t="s">
        <v>192</v>
      </c>
      <c r="C7" s="162">
        <v>45582</v>
      </c>
      <c r="D7" s="160">
        <v>1257</v>
      </c>
      <c r="E7" s="163" t="s">
        <v>551</v>
      </c>
    </row>
  </sheetData>
  <mergeCells count="4">
    <mergeCell ref="A2:E2"/>
    <mergeCell ref="A5:E5"/>
    <mergeCell ref="A3:Q3"/>
    <mergeCell ref="A4:Q4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5"/>
  <sheetViews>
    <sheetView tabSelected="1" view="pageBreakPreview" zoomScale="80" zoomScaleSheetLayoutView="80" workbookViewId="0">
      <selection activeCell="V7" sqref="V7"/>
    </sheetView>
  </sheetViews>
  <sheetFormatPr defaultRowHeight="14.4"/>
  <cols>
    <col min="1" max="1" width="5.5546875" customWidth="1"/>
    <col min="2" max="2" width="5" customWidth="1"/>
    <col min="3" max="3" width="22.44140625" customWidth="1"/>
    <col min="4" max="4" width="15.33203125" customWidth="1"/>
    <col min="5" max="5" width="19" customWidth="1"/>
    <col min="6" max="6" width="17.88671875" customWidth="1"/>
    <col min="7" max="7" width="17" customWidth="1"/>
    <col min="8" max="8" width="13.109375" customWidth="1"/>
    <col min="9" max="9" width="13.5546875" customWidth="1"/>
    <col min="10" max="10" width="16.44140625" customWidth="1"/>
    <col min="11" max="11" width="10.44140625" hidden="1" customWidth="1"/>
    <col min="12" max="12" width="11.44140625" hidden="1" customWidth="1"/>
    <col min="13" max="13" width="0" hidden="1" customWidth="1"/>
    <col min="14" max="14" width="23.5546875" hidden="1" customWidth="1"/>
    <col min="15" max="15" width="0" hidden="1" customWidth="1"/>
    <col min="16" max="16" width="18.6640625" hidden="1" customWidth="1"/>
    <col min="17" max="17" width="18.77734375" hidden="1" customWidth="1"/>
    <col min="244" max="245" width="4.6640625" customWidth="1"/>
    <col min="246" max="246" width="22.44140625" customWidth="1"/>
    <col min="247" max="247" width="15.33203125" customWidth="1"/>
    <col min="248" max="248" width="17.33203125" customWidth="1"/>
    <col min="249" max="250" width="17.88671875" customWidth="1"/>
    <col min="251" max="252" width="13.6640625" customWidth="1"/>
    <col min="253" max="253" width="13.109375" customWidth="1"/>
    <col min="254" max="254" width="13.5546875" customWidth="1"/>
    <col min="255" max="255" width="15" customWidth="1"/>
    <col min="256" max="256" width="20" customWidth="1"/>
    <col min="258" max="258" width="27.109375" customWidth="1"/>
    <col min="259" max="259" width="33.33203125" customWidth="1"/>
    <col min="500" max="501" width="4.6640625" customWidth="1"/>
    <col min="502" max="502" width="22.44140625" customWidth="1"/>
    <col min="503" max="503" width="15.33203125" customWidth="1"/>
    <col min="504" max="504" width="17.33203125" customWidth="1"/>
    <col min="505" max="506" width="17.88671875" customWidth="1"/>
    <col min="507" max="508" width="13.6640625" customWidth="1"/>
    <col min="509" max="509" width="13.109375" customWidth="1"/>
    <col min="510" max="510" width="13.5546875" customWidth="1"/>
    <col min="511" max="511" width="15" customWidth="1"/>
    <col min="512" max="512" width="20" customWidth="1"/>
    <col min="514" max="514" width="27.109375" customWidth="1"/>
    <col min="515" max="515" width="33.33203125" customWidth="1"/>
    <col min="756" max="757" width="4.6640625" customWidth="1"/>
    <col min="758" max="758" width="22.44140625" customWidth="1"/>
    <col min="759" max="759" width="15.33203125" customWidth="1"/>
    <col min="760" max="760" width="17.33203125" customWidth="1"/>
    <col min="761" max="762" width="17.88671875" customWidth="1"/>
    <col min="763" max="764" width="13.6640625" customWidth="1"/>
    <col min="765" max="765" width="13.109375" customWidth="1"/>
    <col min="766" max="766" width="13.5546875" customWidth="1"/>
    <col min="767" max="767" width="15" customWidth="1"/>
    <col min="768" max="768" width="20" customWidth="1"/>
    <col min="770" max="770" width="27.109375" customWidth="1"/>
    <col min="771" max="771" width="33.33203125" customWidth="1"/>
    <col min="1012" max="1013" width="4.6640625" customWidth="1"/>
    <col min="1014" max="1014" width="22.44140625" customWidth="1"/>
    <col min="1015" max="1015" width="15.33203125" customWidth="1"/>
    <col min="1016" max="1016" width="17.33203125" customWidth="1"/>
    <col min="1017" max="1018" width="17.88671875" customWidth="1"/>
    <col min="1019" max="1020" width="13.6640625" customWidth="1"/>
    <col min="1021" max="1021" width="13.109375" customWidth="1"/>
    <col min="1022" max="1022" width="13.5546875" customWidth="1"/>
    <col min="1023" max="1023" width="15" customWidth="1"/>
    <col min="1024" max="1024" width="20" customWidth="1"/>
    <col min="1026" max="1026" width="27.109375" customWidth="1"/>
    <col min="1027" max="1027" width="33.33203125" customWidth="1"/>
    <col min="1268" max="1269" width="4.6640625" customWidth="1"/>
    <col min="1270" max="1270" width="22.44140625" customWidth="1"/>
    <col min="1271" max="1271" width="15.33203125" customWidth="1"/>
    <col min="1272" max="1272" width="17.33203125" customWidth="1"/>
    <col min="1273" max="1274" width="17.88671875" customWidth="1"/>
    <col min="1275" max="1276" width="13.6640625" customWidth="1"/>
    <col min="1277" max="1277" width="13.109375" customWidth="1"/>
    <col min="1278" max="1278" width="13.5546875" customWidth="1"/>
    <col min="1279" max="1279" width="15" customWidth="1"/>
    <col min="1280" max="1280" width="20" customWidth="1"/>
    <col min="1282" max="1282" width="27.109375" customWidth="1"/>
    <col min="1283" max="1283" width="33.33203125" customWidth="1"/>
    <col min="1524" max="1525" width="4.6640625" customWidth="1"/>
    <col min="1526" max="1526" width="22.44140625" customWidth="1"/>
    <col min="1527" max="1527" width="15.33203125" customWidth="1"/>
    <col min="1528" max="1528" width="17.33203125" customWidth="1"/>
    <col min="1529" max="1530" width="17.88671875" customWidth="1"/>
    <col min="1531" max="1532" width="13.6640625" customWidth="1"/>
    <col min="1533" max="1533" width="13.109375" customWidth="1"/>
    <col min="1534" max="1534" width="13.5546875" customWidth="1"/>
    <col min="1535" max="1535" width="15" customWidth="1"/>
    <col min="1536" max="1536" width="20" customWidth="1"/>
    <col min="1538" max="1538" width="27.109375" customWidth="1"/>
    <col min="1539" max="1539" width="33.33203125" customWidth="1"/>
    <col min="1780" max="1781" width="4.6640625" customWidth="1"/>
    <col min="1782" max="1782" width="22.44140625" customWidth="1"/>
    <col min="1783" max="1783" width="15.33203125" customWidth="1"/>
    <col min="1784" max="1784" width="17.33203125" customWidth="1"/>
    <col min="1785" max="1786" width="17.88671875" customWidth="1"/>
    <col min="1787" max="1788" width="13.6640625" customWidth="1"/>
    <col min="1789" max="1789" width="13.109375" customWidth="1"/>
    <col min="1790" max="1790" width="13.5546875" customWidth="1"/>
    <col min="1791" max="1791" width="15" customWidth="1"/>
    <col min="1792" max="1792" width="20" customWidth="1"/>
    <col min="1794" max="1794" width="27.109375" customWidth="1"/>
    <col min="1795" max="1795" width="33.33203125" customWidth="1"/>
    <col min="2036" max="2037" width="4.6640625" customWidth="1"/>
    <col min="2038" max="2038" width="22.44140625" customWidth="1"/>
    <col min="2039" max="2039" width="15.33203125" customWidth="1"/>
    <col min="2040" max="2040" width="17.33203125" customWidth="1"/>
    <col min="2041" max="2042" width="17.88671875" customWidth="1"/>
    <col min="2043" max="2044" width="13.6640625" customWidth="1"/>
    <col min="2045" max="2045" width="13.109375" customWidth="1"/>
    <col min="2046" max="2046" width="13.5546875" customWidth="1"/>
    <col min="2047" max="2047" width="15" customWidth="1"/>
    <col min="2048" max="2048" width="20" customWidth="1"/>
    <col min="2050" max="2050" width="27.109375" customWidth="1"/>
    <col min="2051" max="2051" width="33.33203125" customWidth="1"/>
    <col min="2292" max="2293" width="4.6640625" customWidth="1"/>
    <col min="2294" max="2294" width="22.44140625" customWidth="1"/>
    <col min="2295" max="2295" width="15.33203125" customWidth="1"/>
    <col min="2296" max="2296" width="17.33203125" customWidth="1"/>
    <col min="2297" max="2298" width="17.88671875" customWidth="1"/>
    <col min="2299" max="2300" width="13.6640625" customWidth="1"/>
    <col min="2301" max="2301" width="13.109375" customWidth="1"/>
    <col min="2302" max="2302" width="13.5546875" customWidth="1"/>
    <col min="2303" max="2303" width="15" customWidth="1"/>
    <col min="2304" max="2304" width="20" customWidth="1"/>
    <col min="2306" max="2306" width="27.109375" customWidth="1"/>
    <col min="2307" max="2307" width="33.33203125" customWidth="1"/>
    <col min="2548" max="2549" width="4.6640625" customWidth="1"/>
    <col min="2550" max="2550" width="22.44140625" customWidth="1"/>
    <col min="2551" max="2551" width="15.33203125" customWidth="1"/>
    <col min="2552" max="2552" width="17.33203125" customWidth="1"/>
    <col min="2553" max="2554" width="17.88671875" customWidth="1"/>
    <col min="2555" max="2556" width="13.6640625" customWidth="1"/>
    <col min="2557" max="2557" width="13.109375" customWidth="1"/>
    <col min="2558" max="2558" width="13.5546875" customWidth="1"/>
    <col min="2559" max="2559" width="15" customWidth="1"/>
    <col min="2560" max="2560" width="20" customWidth="1"/>
    <col min="2562" max="2562" width="27.109375" customWidth="1"/>
    <col min="2563" max="2563" width="33.33203125" customWidth="1"/>
    <col min="2804" max="2805" width="4.6640625" customWidth="1"/>
    <col min="2806" max="2806" width="22.44140625" customWidth="1"/>
    <col min="2807" max="2807" width="15.33203125" customWidth="1"/>
    <col min="2808" max="2808" width="17.33203125" customWidth="1"/>
    <col min="2809" max="2810" width="17.88671875" customWidth="1"/>
    <col min="2811" max="2812" width="13.6640625" customWidth="1"/>
    <col min="2813" max="2813" width="13.109375" customWidth="1"/>
    <col min="2814" max="2814" width="13.5546875" customWidth="1"/>
    <col min="2815" max="2815" width="15" customWidth="1"/>
    <col min="2816" max="2816" width="20" customWidth="1"/>
    <col min="2818" max="2818" width="27.109375" customWidth="1"/>
    <col min="2819" max="2819" width="33.33203125" customWidth="1"/>
    <col min="3060" max="3061" width="4.6640625" customWidth="1"/>
    <col min="3062" max="3062" width="22.44140625" customWidth="1"/>
    <col min="3063" max="3063" width="15.33203125" customWidth="1"/>
    <col min="3064" max="3064" width="17.33203125" customWidth="1"/>
    <col min="3065" max="3066" width="17.88671875" customWidth="1"/>
    <col min="3067" max="3068" width="13.6640625" customWidth="1"/>
    <col min="3069" max="3069" width="13.109375" customWidth="1"/>
    <col min="3070" max="3070" width="13.5546875" customWidth="1"/>
    <col min="3071" max="3071" width="15" customWidth="1"/>
    <col min="3072" max="3072" width="20" customWidth="1"/>
    <col min="3074" max="3074" width="27.109375" customWidth="1"/>
    <col min="3075" max="3075" width="33.33203125" customWidth="1"/>
    <col min="3316" max="3317" width="4.6640625" customWidth="1"/>
    <col min="3318" max="3318" width="22.44140625" customWidth="1"/>
    <col min="3319" max="3319" width="15.33203125" customWidth="1"/>
    <col min="3320" max="3320" width="17.33203125" customWidth="1"/>
    <col min="3321" max="3322" width="17.88671875" customWidth="1"/>
    <col min="3323" max="3324" width="13.6640625" customWidth="1"/>
    <col min="3325" max="3325" width="13.109375" customWidth="1"/>
    <col min="3326" max="3326" width="13.5546875" customWidth="1"/>
    <col min="3327" max="3327" width="15" customWidth="1"/>
    <col min="3328" max="3328" width="20" customWidth="1"/>
    <col min="3330" max="3330" width="27.109375" customWidth="1"/>
    <col min="3331" max="3331" width="33.33203125" customWidth="1"/>
    <col min="3572" max="3573" width="4.6640625" customWidth="1"/>
    <col min="3574" max="3574" width="22.44140625" customWidth="1"/>
    <col min="3575" max="3575" width="15.33203125" customWidth="1"/>
    <col min="3576" max="3576" width="17.33203125" customWidth="1"/>
    <col min="3577" max="3578" width="17.88671875" customWidth="1"/>
    <col min="3579" max="3580" width="13.6640625" customWidth="1"/>
    <col min="3581" max="3581" width="13.109375" customWidth="1"/>
    <col min="3582" max="3582" width="13.5546875" customWidth="1"/>
    <col min="3583" max="3583" width="15" customWidth="1"/>
    <col min="3584" max="3584" width="20" customWidth="1"/>
    <col min="3586" max="3586" width="27.109375" customWidth="1"/>
    <col min="3587" max="3587" width="33.33203125" customWidth="1"/>
    <col min="3828" max="3829" width="4.6640625" customWidth="1"/>
    <col min="3830" max="3830" width="22.44140625" customWidth="1"/>
    <col min="3831" max="3831" width="15.33203125" customWidth="1"/>
    <col min="3832" max="3832" width="17.33203125" customWidth="1"/>
    <col min="3833" max="3834" width="17.88671875" customWidth="1"/>
    <col min="3835" max="3836" width="13.6640625" customWidth="1"/>
    <col min="3837" max="3837" width="13.109375" customWidth="1"/>
    <col min="3838" max="3838" width="13.5546875" customWidth="1"/>
    <col min="3839" max="3839" width="15" customWidth="1"/>
    <col min="3840" max="3840" width="20" customWidth="1"/>
    <col min="3842" max="3842" width="27.109375" customWidth="1"/>
    <col min="3843" max="3843" width="33.33203125" customWidth="1"/>
    <col min="4084" max="4085" width="4.6640625" customWidth="1"/>
    <col min="4086" max="4086" width="22.44140625" customWidth="1"/>
    <col min="4087" max="4087" width="15.33203125" customWidth="1"/>
    <col min="4088" max="4088" width="17.33203125" customWidth="1"/>
    <col min="4089" max="4090" width="17.88671875" customWidth="1"/>
    <col min="4091" max="4092" width="13.6640625" customWidth="1"/>
    <col min="4093" max="4093" width="13.109375" customWidth="1"/>
    <col min="4094" max="4094" width="13.5546875" customWidth="1"/>
    <col min="4095" max="4095" width="15" customWidth="1"/>
    <col min="4096" max="4096" width="20" customWidth="1"/>
    <col min="4098" max="4098" width="27.109375" customWidth="1"/>
    <col min="4099" max="4099" width="33.33203125" customWidth="1"/>
    <col min="4340" max="4341" width="4.6640625" customWidth="1"/>
    <col min="4342" max="4342" width="22.44140625" customWidth="1"/>
    <col min="4343" max="4343" width="15.33203125" customWidth="1"/>
    <col min="4344" max="4344" width="17.33203125" customWidth="1"/>
    <col min="4345" max="4346" width="17.88671875" customWidth="1"/>
    <col min="4347" max="4348" width="13.6640625" customWidth="1"/>
    <col min="4349" max="4349" width="13.109375" customWidth="1"/>
    <col min="4350" max="4350" width="13.5546875" customWidth="1"/>
    <col min="4351" max="4351" width="15" customWidth="1"/>
    <col min="4352" max="4352" width="20" customWidth="1"/>
    <col min="4354" max="4354" width="27.109375" customWidth="1"/>
    <col min="4355" max="4355" width="33.33203125" customWidth="1"/>
    <col min="4596" max="4597" width="4.6640625" customWidth="1"/>
    <col min="4598" max="4598" width="22.44140625" customWidth="1"/>
    <col min="4599" max="4599" width="15.33203125" customWidth="1"/>
    <col min="4600" max="4600" width="17.33203125" customWidth="1"/>
    <col min="4601" max="4602" width="17.88671875" customWidth="1"/>
    <col min="4603" max="4604" width="13.6640625" customWidth="1"/>
    <col min="4605" max="4605" width="13.109375" customWidth="1"/>
    <col min="4606" max="4606" width="13.5546875" customWidth="1"/>
    <col min="4607" max="4607" width="15" customWidth="1"/>
    <col min="4608" max="4608" width="20" customWidth="1"/>
    <col min="4610" max="4610" width="27.109375" customWidth="1"/>
    <col min="4611" max="4611" width="33.33203125" customWidth="1"/>
    <col min="4852" max="4853" width="4.6640625" customWidth="1"/>
    <col min="4854" max="4854" width="22.44140625" customWidth="1"/>
    <col min="4855" max="4855" width="15.33203125" customWidth="1"/>
    <col min="4856" max="4856" width="17.33203125" customWidth="1"/>
    <col min="4857" max="4858" width="17.88671875" customWidth="1"/>
    <col min="4859" max="4860" width="13.6640625" customWidth="1"/>
    <col min="4861" max="4861" width="13.109375" customWidth="1"/>
    <col min="4862" max="4862" width="13.5546875" customWidth="1"/>
    <col min="4863" max="4863" width="15" customWidth="1"/>
    <col min="4864" max="4864" width="20" customWidth="1"/>
    <col min="4866" max="4866" width="27.109375" customWidth="1"/>
    <col min="4867" max="4867" width="33.33203125" customWidth="1"/>
    <col min="5108" max="5109" width="4.6640625" customWidth="1"/>
    <col min="5110" max="5110" width="22.44140625" customWidth="1"/>
    <col min="5111" max="5111" width="15.33203125" customWidth="1"/>
    <col min="5112" max="5112" width="17.33203125" customWidth="1"/>
    <col min="5113" max="5114" width="17.88671875" customWidth="1"/>
    <col min="5115" max="5116" width="13.6640625" customWidth="1"/>
    <col min="5117" max="5117" width="13.109375" customWidth="1"/>
    <col min="5118" max="5118" width="13.5546875" customWidth="1"/>
    <col min="5119" max="5119" width="15" customWidth="1"/>
    <col min="5120" max="5120" width="20" customWidth="1"/>
    <col min="5122" max="5122" width="27.109375" customWidth="1"/>
    <col min="5123" max="5123" width="33.33203125" customWidth="1"/>
    <col min="5364" max="5365" width="4.6640625" customWidth="1"/>
    <col min="5366" max="5366" width="22.44140625" customWidth="1"/>
    <col min="5367" max="5367" width="15.33203125" customWidth="1"/>
    <col min="5368" max="5368" width="17.33203125" customWidth="1"/>
    <col min="5369" max="5370" width="17.88671875" customWidth="1"/>
    <col min="5371" max="5372" width="13.6640625" customWidth="1"/>
    <col min="5373" max="5373" width="13.109375" customWidth="1"/>
    <col min="5374" max="5374" width="13.5546875" customWidth="1"/>
    <col min="5375" max="5375" width="15" customWidth="1"/>
    <col min="5376" max="5376" width="20" customWidth="1"/>
    <col min="5378" max="5378" width="27.109375" customWidth="1"/>
    <col min="5379" max="5379" width="33.33203125" customWidth="1"/>
    <col min="5620" max="5621" width="4.6640625" customWidth="1"/>
    <col min="5622" max="5622" width="22.44140625" customWidth="1"/>
    <col min="5623" max="5623" width="15.33203125" customWidth="1"/>
    <col min="5624" max="5624" width="17.33203125" customWidth="1"/>
    <col min="5625" max="5626" width="17.88671875" customWidth="1"/>
    <col min="5627" max="5628" width="13.6640625" customWidth="1"/>
    <col min="5629" max="5629" width="13.109375" customWidth="1"/>
    <col min="5630" max="5630" width="13.5546875" customWidth="1"/>
    <col min="5631" max="5631" width="15" customWidth="1"/>
    <col min="5632" max="5632" width="20" customWidth="1"/>
    <col min="5634" max="5634" width="27.109375" customWidth="1"/>
    <col min="5635" max="5635" width="33.33203125" customWidth="1"/>
    <col min="5876" max="5877" width="4.6640625" customWidth="1"/>
    <col min="5878" max="5878" width="22.44140625" customWidth="1"/>
    <col min="5879" max="5879" width="15.33203125" customWidth="1"/>
    <col min="5880" max="5880" width="17.33203125" customWidth="1"/>
    <col min="5881" max="5882" width="17.88671875" customWidth="1"/>
    <col min="5883" max="5884" width="13.6640625" customWidth="1"/>
    <col min="5885" max="5885" width="13.109375" customWidth="1"/>
    <col min="5886" max="5886" width="13.5546875" customWidth="1"/>
    <col min="5887" max="5887" width="15" customWidth="1"/>
    <col min="5888" max="5888" width="20" customWidth="1"/>
    <col min="5890" max="5890" width="27.109375" customWidth="1"/>
    <col min="5891" max="5891" width="33.33203125" customWidth="1"/>
    <col min="6132" max="6133" width="4.6640625" customWidth="1"/>
    <col min="6134" max="6134" width="22.44140625" customWidth="1"/>
    <col min="6135" max="6135" width="15.33203125" customWidth="1"/>
    <col min="6136" max="6136" width="17.33203125" customWidth="1"/>
    <col min="6137" max="6138" width="17.88671875" customWidth="1"/>
    <col min="6139" max="6140" width="13.6640625" customWidth="1"/>
    <col min="6141" max="6141" width="13.109375" customWidth="1"/>
    <col min="6142" max="6142" width="13.5546875" customWidth="1"/>
    <col min="6143" max="6143" width="15" customWidth="1"/>
    <col min="6144" max="6144" width="20" customWidth="1"/>
    <col min="6146" max="6146" width="27.109375" customWidth="1"/>
    <col min="6147" max="6147" width="33.33203125" customWidth="1"/>
    <col min="6388" max="6389" width="4.6640625" customWidth="1"/>
    <col min="6390" max="6390" width="22.44140625" customWidth="1"/>
    <col min="6391" max="6391" width="15.33203125" customWidth="1"/>
    <col min="6392" max="6392" width="17.33203125" customWidth="1"/>
    <col min="6393" max="6394" width="17.88671875" customWidth="1"/>
    <col min="6395" max="6396" width="13.6640625" customWidth="1"/>
    <col min="6397" max="6397" width="13.109375" customWidth="1"/>
    <col min="6398" max="6398" width="13.5546875" customWidth="1"/>
    <col min="6399" max="6399" width="15" customWidth="1"/>
    <col min="6400" max="6400" width="20" customWidth="1"/>
    <col min="6402" max="6402" width="27.109375" customWidth="1"/>
    <col min="6403" max="6403" width="33.33203125" customWidth="1"/>
    <col min="6644" max="6645" width="4.6640625" customWidth="1"/>
    <col min="6646" max="6646" width="22.44140625" customWidth="1"/>
    <col min="6647" max="6647" width="15.33203125" customWidth="1"/>
    <col min="6648" max="6648" width="17.33203125" customWidth="1"/>
    <col min="6649" max="6650" width="17.88671875" customWidth="1"/>
    <col min="6651" max="6652" width="13.6640625" customWidth="1"/>
    <col min="6653" max="6653" width="13.109375" customWidth="1"/>
    <col min="6654" max="6654" width="13.5546875" customWidth="1"/>
    <col min="6655" max="6655" width="15" customWidth="1"/>
    <col min="6656" max="6656" width="20" customWidth="1"/>
    <col min="6658" max="6658" width="27.109375" customWidth="1"/>
    <col min="6659" max="6659" width="33.33203125" customWidth="1"/>
    <col min="6900" max="6901" width="4.6640625" customWidth="1"/>
    <col min="6902" max="6902" width="22.44140625" customWidth="1"/>
    <col min="6903" max="6903" width="15.33203125" customWidth="1"/>
    <col min="6904" max="6904" width="17.33203125" customWidth="1"/>
    <col min="6905" max="6906" width="17.88671875" customWidth="1"/>
    <col min="6907" max="6908" width="13.6640625" customWidth="1"/>
    <col min="6909" max="6909" width="13.109375" customWidth="1"/>
    <col min="6910" max="6910" width="13.5546875" customWidth="1"/>
    <col min="6911" max="6911" width="15" customWidth="1"/>
    <col min="6912" max="6912" width="20" customWidth="1"/>
    <col min="6914" max="6914" width="27.109375" customWidth="1"/>
    <col min="6915" max="6915" width="33.33203125" customWidth="1"/>
    <col min="7156" max="7157" width="4.6640625" customWidth="1"/>
    <col min="7158" max="7158" width="22.44140625" customWidth="1"/>
    <col min="7159" max="7159" width="15.33203125" customWidth="1"/>
    <col min="7160" max="7160" width="17.33203125" customWidth="1"/>
    <col min="7161" max="7162" width="17.88671875" customWidth="1"/>
    <col min="7163" max="7164" width="13.6640625" customWidth="1"/>
    <col min="7165" max="7165" width="13.109375" customWidth="1"/>
    <col min="7166" max="7166" width="13.5546875" customWidth="1"/>
    <col min="7167" max="7167" width="15" customWidth="1"/>
    <col min="7168" max="7168" width="20" customWidth="1"/>
    <col min="7170" max="7170" width="27.109375" customWidth="1"/>
    <col min="7171" max="7171" width="33.33203125" customWidth="1"/>
    <col min="7412" max="7413" width="4.6640625" customWidth="1"/>
    <col min="7414" max="7414" width="22.44140625" customWidth="1"/>
    <col min="7415" max="7415" width="15.33203125" customWidth="1"/>
    <col min="7416" max="7416" width="17.33203125" customWidth="1"/>
    <col min="7417" max="7418" width="17.88671875" customWidth="1"/>
    <col min="7419" max="7420" width="13.6640625" customWidth="1"/>
    <col min="7421" max="7421" width="13.109375" customWidth="1"/>
    <col min="7422" max="7422" width="13.5546875" customWidth="1"/>
    <col min="7423" max="7423" width="15" customWidth="1"/>
    <col min="7424" max="7424" width="20" customWidth="1"/>
    <col min="7426" max="7426" width="27.109375" customWidth="1"/>
    <col min="7427" max="7427" width="33.33203125" customWidth="1"/>
    <col min="7668" max="7669" width="4.6640625" customWidth="1"/>
    <col min="7670" max="7670" width="22.44140625" customWidth="1"/>
    <col min="7671" max="7671" width="15.33203125" customWidth="1"/>
    <col min="7672" max="7672" width="17.33203125" customWidth="1"/>
    <col min="7673" max="7674" width="17.88671875" customWidth="1"/>
    <col min="7675" max="7676" width="13.6640625" customWidth="1"/>
    <col min="7677" max="7677" width="13.109375" customWidth="1"/>
    <col min="7678" max="7678" width="13.5546875" customWidth="1"/>
    <col min="7679" max="7679" width="15" customWidth="1"/>
    <col min="7680" max="7680" width="20" customWidth="1"/>
    <col min="7682" max="7682" width="27.109375" customWidth="1"/>
    <col min="7683" max="7683" width="33.33203125" customWidth="1"/>
    <col min="7924" max="7925" width="4.6640625" customWidth="1"/>
    <col min="7926" max="7926" width="22.44140625" customWidth="1"/>
    <col min="7927" max="7927" width="15.33203125" customWidth="1"/>
    <col min="7928" max="7928" width="17.33203125" customWidth="1"/>
    <col min="7929" max="7930" width="17.88671875" customWidth="1"/>
    <col min="7931" max="7932" width="13.6640625" customWidth="1"/>
    <col min="7933" max="7933" width="13.109375" customWidth="1"/>
    <col min="7934" max="7934" width="13.5546875" customWidth="1"/>
    <col min="7935" max="7935" width="15" customWidth="1"/>
    <col min="7936" max="7936" width="20" customWidth="1"/>
    <col min="7938" max="7938" width="27.109375" customWidth="1"/>
    <col min="7939" max="7939" width="33.33203125" customWidth="1"/>
    <col min="8180" max="8181" width="4.6640625" customWidth="1"/>
    <col min="8182" max="8182" width="22.44140625" customWidth="1"/>
    <col min="8183" max="8183" width="15.33203125" customWidth="1"/>
    <col min="8184" max="8184" width="17.33203125" customWidth="1"/>
    <col min="8185" max="8186" width="17.88671875" customWidth="1"/>
    <col min="8187" max="8188" width="13.6640625" customWidth="1"/>
    <col min="8189" max="8189" width="13.109375" customWidth="1"/>
    <col min="8190" max="8190" width="13.5546875" customWidth="1"/>
    <col min="8191" max="8191" width="15" customWidth="1"/>
    <col min="8192" max="8192" width="20" customWidth="1"/>
    <col min="8194" max="8194" width="27.109375" customWidth="1"/>
    <col min="8195" max="8195" width="33.33203125" customWidth="1"/>
    <col min="8436" max="8437" width="4.6640625" customWidth="1"/>
    <col min="8438" max="8438" width="22.44140625" customWidth="1"/>
    <col min="8439" max="8439" width="15.33203125" customWidth="1"/>
    <col min="8440" max="8440" width="17.33203125" customWidth="1"/>
    <col min="8441" max="8442" width="17.88671875" customWidth="1"/>
    <col min="8443" max="8444" width="13.6640625" customWidth="1"/>
    <col min="8445" max="8445" width="13.109375" customWidth="1"/>
    <col min="8446" max="8446" width="13.5546875" customWidth="1"/>
    <col min="8447" max="8447" width="15" customWidth="1"/>
    <col min="8448" max="8448" width="20" customWidth="1"/>
    <col min="8450" max="8450" width="27.109375" customWidth="1"/>
    <col min="8451" max="8451" width="33.33203125" customWidth="1"/>
    <col min="8692" max="8693" width="4.6640625" customWidth="1"/>
    <col min="8694" max="8694" width="22.44140625" customWidth="1"/>
    <col min="8695" max="8695" width="15.33203125" customWidth="1"/>
    <col min="8696" max="8696" width="17.33203125" customWidth="1"/>
    <col min="8697" max="8698" width="17.88671875" customWidth="1"/>
    <col min="8699" max="8700" width="13.6640625" customWidth="1"/>
    <col min="8701" max="8701" width="13.109375" customWidth="1"/>
    <col min="8702" max="8702" width="13.5546875" customWidth="1"/>
    <col min="8703" max="8703" width="15" customWidth="1"/>
    <col min="8704" max="8704" width="20" customWidth="1"/>
    <col min="8706" max="8706" width="27.109375" customWidth="1"/>
    <col min="8707" max="8707" width="33.33203125" customWidth="1"/>
    <col min="8948" max="8949" width="4.6640625" customWidth="1"/>
    <col min="8950" max="8950" width="22.44140625" customWidth="1"/>
    <col min="8951" max="8951" width="15.33203125" customWidth="1"/>
    <col min="8952" max="8952" width="17.33203125" customWidth="1"/>
    <col min="8953" max="8954" width="17.88671875" customWidth="1"/>
    <col min="8955" max="8956" width="13.6640625" customWidth="1"/>
    <col min="8957" max="8957" width="13.109375" customWidth="1"/>
    <col min="8958" max="8958" width="13.5546875" customWidth="1"/>
    <col min="8959" max="8959" width="15" customWidth="1"/>
    <col min="8960" max="8960" width="20" customWidth="1"/>
    <col min="8962" max="8962" width="27.109375" customWidth="1"/>
    <col min="8963" max="8963" width="33.33203125" customWidth="1"/>
    <col min="9204" max="9205" width="4.6640625" customWidth="1"/>
    <col min="9206" max="9206" width="22.44140625" customWidth="1"/>
    <col min="9207" max="9207" width="15.33203125" customWidth="1"/>
    <col min="9208" max="9208" width="17.33203125" customWidth="1"/>
    <col min="9209" max="9210" width="17.88671875" customWidth="1"/>
    <col min="9211" max="9212" width="13.6640625" customWidth="1"/>
    <col min="9213" max="9213" width="13.109375" customWidth="1"/>
    <col min="9214" max="9214" width="13.5546875" customWidth="1"/>
    <col min="9215" max="9215" width="15" customWidth="1"/>
    <col min="9216" max="9216" width="20" customWidth="1"/>
    <col min="9218" max="9218" width="27.109375" customWidth="1"/>
    <col min="9219" max="9219" width="33.33203125" customWidth="1"/>
    <col min="9460" max="9461" width="4.6640625" customWidth="1"/>
    <col min="9462" max="9462" width="22.44140625" customWidth="1"/>
    <col min="9463" max="9463" width="15.33203125" customWidth="1"/>
    <col min="9464" max="9464" width="17.33203125" customWidth="1"/>
    <col min="9465" max="9466" width="17.88671875" customWidth="1"/>
    <col min="9467" max="9468" width="13.6640625" customWidth="1"/>
    <col min="9469" max="9469" width="13.109375" customWidth="1"/>
    <col min="9470" max="9470" width="13.5546875" customWidth="1"/>
    <col min="9471" max="9471" width="15" customWidth="1"/>
    <col min="9472" max="9472" width="20" customWidth="1"/>
    <col min="9474" max="9474" width="27.109375" customWidth="1"/>
    <col min="9475" max="9475" width="33.33203125" customWidth="1"/>
    <col min="9716" max="9717" width="4.6640625" customWidth="1"/>
    <col min="9718" max="9718" width="22.44140625" customWidth="1"/>
    <col min="9719" max="9719" width="15.33203125" customWidth="1"/>
    <col min="9720" max="9720" width="17.33203125" customWidth="1"/>
    <col min="9721" max="9722" width="17.88671875" customWidth="1"/>
    <col min="9723" max="9724" width="13.6640625" customWidth="1"/>
    <col min="9725" max="9725" width="13.109375" customWidth="1"/>
    <col min="9726" max="9726" width="13.5546875" customWidth="1"/>
    <col min="9727" max="9727" width="15" customWidth="1"/>
    <col min="9728" max="9728" width="20" customWidth="1"/>
    <col min="9730" max="9730" width="27.109375" customWidth="1"/>
    <col min="9731" max="9731" width="33.33203125" customWidth="1"/>
    <col min="9972" max="9973" width="4.6640625" customWidth="1"/>
    <col min="9974" max="9974" width="22.44140625" customWidth="1"/>
    <col min="9975" max="9975" width="15.33203125" customWidth="1"/>
    <col min="9976" max="9976" width="17.33203125" customWidth="1"/>
    <col min="9977" max="9978" width="17.88671875" customWidth="1"/>
    <col min="9979" max="9980" width="13.6640625" customWidth="1"/>
    <col min="9981" max="9981" width="13.109375" customWidth="1"/>
    <col min="9982" max="9982" width="13.5546875" customWidth="1"/>
    <col min="9983" max="9983" width="15" customWidth="1"/>
    <col min="9984" max="9984" width="20" customWidth="1"/>
    <col min="9986" max="9986" width="27.109375" customWidth="1"/>
    <col min="9987" max="9987" width="33.33203125" customWidth="1"/>
    <col min="10228" max="10229" width="4.6640625" customWidth="1"/>
    <col min="10230" max="10230" width="22.44140625" customWidth="1"/>
    <col min="10231" max="10231" width="15.33203125" customWidth="1"/>
    <col min="10232" max="10232" width="17.33203125" customWidth="1"/>
    <col min="10233" max="10234" width="17.88671875" customWidth="1"/>
    <col min="10235" max="10236" width="13.6640625" customWidth="1"/>
    <col min="10237" max="10237" width="13.109375" customWidth="1"/>
    <col min="10238" max="10238" width="13.5546875" customWidth="1"/>
    <col min="10239" max="10239" width="15" customWidth="1"/>
    <col min="10240" max="10240" width="20" customWidth="1"/>
    <col min="10242" max="10242" width="27.109375" customWidth="1"/>
    <col min="10243" max="10243" width="33.33203125" customWidth="1"/>
    <col min="10484" max="10485" width="4.6640625" customWidth="1"/>
    <col min="10486" max="10486" width="22.44140625" customWidth="1"/>
    <col min="10487" max="10487" width="15.33203125" customWidth="1"/>
    <col min="10488" max="10488" width="17.33203125" customWidth="1"/>
    <col min="10489" max="10490" width="17.88671875" customWidth="1"/>
    <col min="10491" max="10492" width="13.6640625" customWidth="1"/>
    <col min="10493" max="10493" width="13.109375" customWidth="1"/>
    <col min="10494" max="10494" width="13.5546875" customWidth="1"/>
    <col min="10495" max="10495" width="15" customWidth="1"/>
    <col min="10496" max="10496" width="20" customWidth="1"/>
    <col min="10498" max="10498" width="27.109375" customWidth="1"/>
    <col min="10499" max="10499" width="33.33203125" customWidth="1"/>
    <col min="10740" max="10741" width="4.6640625" customWidth="1"/>
    <col min="10742" max="10742" width="22.44140625" customWidth="1"/>
    <col min="10743" max="10743" width="15.33203125" customWidth="1"/>
    <col min="10744" max="10744" width="17.33203125" customWidth="1"/>
    <col min="10745" max="10746" width="17.88671875" customWidth="1"/>
    <col min="10747" max="10748" width="13.6640625" customWidth="1"/>
    <col min="10749" max="10749" width="13.109375" customWidth="1"/>
    <col min="10750" max="10750" width="13.5546875" customWidth="1"/>
    <col min="10751" max="10751" width="15" customWidth="1"/>
    <col min="10752" max="10752" width="20" customWidth="1"/>
    <col min="10754" max="10754" width="27.109375" customWidth="1"/>
    <col min="10755" max="10755" width="33.33203125" customWidth="1"/>
    <col min="10996" max="10997" width="4.6640625" customWidth="1"/>
    <col min="10998" max="10998" width="22.44140625" customWidth="1"/>
    <col min="10999" max="10999" width="15.33203125" customWidth="1"/>
    <col min="11000" max="11000" width="17.33203125" customWidth="1"/>
    <col min="11001" max="11002" width="17.88671875" customWidth="1"/>
    <col min="11003" max="11004" width="13.6640625" customWidth="1"/>
    <col min="11005" max="11005" width="13.109375" customWidth="1"/>
    <col min="11006" max="11006" width="13.5546875" customWidth="1"/>
    <col min="11007" max="11007" width="15" customWidth="1"/>
    <col min="11008" max="11008" width="20" customWidth="1"/>
    <col min="11010" max="11010" width="27.109375" customWidth="1"/>
    <col min="11011" max="11011" width="33.33203125" customWidth="1"/>
    <col min="11252" max="11253" width="4.6640625" customWidth="1"/>
    <col min="11254" max="11254" width="22.44140625" customWidth="1"/>
    <col min="11255" max="11255" width="15.33203125" customWidth="1"/>
    <col min="11256" max="11256" width="17.33203125" customWidth="1"/>
    <col min="11257" max="11258" width="17.88671875" customWidth="1"/>
    <col min="11259" max="11260" width="13.6640625" customWidth="1"/>
    <col min="11261" max="11261" width="13.109375" customWidth="1"/>
    <col min="11262" max="11262" width="13.5546875" customWidth="1"/>
    <col min="11263" max="11263" width="15" customWidth="1"/>
    <col min="11264" max="11264" width="20" customWidth="1"/>
    <col min="11266" max="11266" width="27.109375" customWidth="1"/>
    <col min="11267" max="11267" width="33.33203125" customWidth="1"/>
    <col min="11508" max="11509" width="4.6640625" customWidth="1"/>
    <col min="11510" max="11510" width="22.44140625" customWidth="1"/>
    <col min="11511" max="11511" width="15.33203125" customWidth="1"/>
    <col min="11512" max="11512" width="17.33203125" customWidth="1"/>
    <col min="11513" max="11514" width="17.88671875" customWidth="1"/>
    <col min="11515" max="11516" width="13.6640625" customWidth="1"/>
    <col min="11517" max="11517" width="13.109375" customWidth="1"/>
    <col min="11518" max="11518" width="13.5546875" customWidth="1"/>
    <col min="11519" max="11519" width="15" customWidth="1"/>
    <col min="11520" max="11520" width="20" customWidth="1"/>
    <col min="11522" max="11522" width="27.109375" customWidth="1"/>
    <col min="11523" max="11523" width="33.33203125" customWidth="1"/>
    <col min="11764" max="11765" width="4.6640625" customWidth="1"/>
    <col min="11766" max="11766" width="22.44140625" customWidth="1"/>
    <col min="11767" max="11767" width="15.33203125" customWidth="1"/>
    <col min="11768" max="11768" width="17.33203125" customWidth="1"/>
    <col min="11769" max="11770" width="17.88671875" customWidth="1"/>
    <col min="11771" max="11772" width="13.6640625" customWidth="1"/>
    <col min="11773" max="11773" width="13.109375" customWidth="1"/>
    <col min="11774" max="11774" width="13.5546875" customWidth="1"/>
    <col min="11775" max="11775" width="15" customWidth="1"/>
    <col min="11776" max="11776" width="20" customWidth="1"/>
    <col min="11778" max="11778" width="27.109375" customWidth="1"/>
    <col min="11779" max="11779" width="33.33203125" customWidth="1"/>
    <col min="12020" max="12021" width="4.6640625" customWidth="1"/>
    <col min="12022" max="12022" width="22.44140625" customWidth="1"/>
    <col min="12023" max="12023" width="15.33203125" customWidth="1"/>
    <col min="12024" max="12024" width="17.33203125" customWidth="1"/>
    <col min="12025" max="12026" width="17.88671875" customWidth="1"/>
    <col min="12027" max="12028" width="13.6640625" customWidth="1"/>
    <col min="12029" max="12029" width="13.109375" customWidth="1"/>
    <col min="12030" max="12030" width="13.5546875" customWidth="1"/>
    <col min="12031" max="12031" width="15" customWidth="1"/>
    <col min="12032" max="12032" width="20" customWidth="1"/>
    <col min="12034" max="12034" width="27.109375" customWidth="1"/>
    <col min="12035" max="12035" width="33.33203125" customWidth="1"/>
    <col min="12276" max="12277" width="4.6640625" customWidth="1"/>
    <col min="12278" max="12278" width="22.44140625" customWidth="1"/>
    <col min="12279" max="12279" width="15.33203125" customWidth="1"/>
    <col min="12280" max="12280" width="17.33203125" customWidth="1"/>
    <col min="12281" max="12282" width="17.88671875" customWidth="1"/>
    <col min="12283" max="12284" width="13.6640625" customWidth="1"/>
    <col min="12285" max="12285" width="13.109375" customWidth="1"/>
    <col min="12286" max="12286" width="13.5546875" customWidth="1"/>
    <col min="12287" max="12287" width="15" customWidth="1"/>
    <col min="12288" max="12288" width="20" customWidth="1"/>
    <col min="12290" max="12290" width="27.109375" customWidth="1"/>
    <col min="12291" max="12291" width="33.33203125" customWidth="1"/>
    <col min="12532" max="12533" width="4.6640625" customWidth="1"/>
    <col min="12534" max="12534" width="22.44140625" customWidth="1"/>
    <col min="12535" max="12535" width="15.33203125" customWidth="1"/>
    <col min="12536" max="12536" width="17.33203125" customWidth="1"/>
    <col min="12537" max="12538" width="17.88671875" customWidth="1"/>
    <col min="12539" max="12540" width="13.6640625" customWidth="1"/>
    <col min="12541" max="12541" width="13.109375" customWidth="1"/>
    <col min="12542" max="12542" width="13.5546875" customWidth="1"/>
    <col min="12543" max="12543" width="15" customWidth="1"/>
    <col min="12544" max="12544" width="20" customWidth="1"/>
    <col min="12546" max="12546" width="27.109375" customWidth="1"/>
    <col min="12547" max="12547" width="33.33203125" customWidth="1"/>
    <col min="12788" max="12789" width="4.6640625" customWidth="1"/>
    <col min="12790" max="12790" width="22.44140625" customWidth="1"/>
    <col min="12791" max="12791" width="15.33203125" customWidth="1"/>
    <col min="12792" max="12792" width="17.33203125" customWidth="1"/>
    <col min="12793" max="12794" width="17.88671875" customWidth="1"/>
    <col min="12795" max="12796" width="13.6640625" customWidth="1"/>
    <col min="12797" max="12797" width="13.109375" customWidth="1"/>
    <col min="12798" max="12798" width="13.5546875" customWidth="1"/>
    <col min="12799" max="12799" width="15" customWidth="1"/>
    <col min="12800" max="12800" width="20" customWidth="1"/>
    <col min="12802" max="12802" width="27.109375" customWidth="1"/>
    <col min="12803" max="12803" width="33.33203125" customWidth="1"/>
    <col min="13044" max="13045" width="4.6640625" customWidth="1"/>
    <col min="13046" max="13046" width="22.44140625" customWidth="1"/>
    <col min="13047" max="13047" width="15.33203125" customWidth="1"/>
    <col min="13048" max="13048" width="17.33203125" customWidth="1"/>
    <col min="13049" max="13050" width="17.88671875" customWidth="1"/>
    <col min="13051" max="13052" width="13.6640625" customWidth="1"/>
    <col min="13053" max="13053" width="13.109375" customWidth="1"/>
    <col min="13054" max="13054" width="13.5546875" customWidth="1"/>
    <col min="13055" max="13055" width="15" customWidth="1"/>
    <col min="13056" max="13056" width="20" customWidth="1"/>
    <col min="13058" max="13058" width="27.109375" customWidth="1"/>
    <col min="13059" max="13059" width="33.33203125" customWidth="1"/>
    <col min="13300" max="13301" width="4.6640625" customWidth="1"/>
    <col min="13302" max="13302" width="22.44140625" customWidth="1"/>
    <col min="13303" max="13303" width="15.33203125" customWidth="1"/>
    <col min="13304" max="13304" width="17.33203125" customWidth="1"/>
    <col min="13305" max="13306" width="17.88671875" customWidth="1"/>
    <col min="13307" max="13308" width="13.6640625" customWidth="1"/>
    <col min="13309" max="13309" width="13.109375" customWidth="1"/>
    <col min="13310" max="13310" width="13.5546875" customWidth="1"/>
    <col min="13311" max="13311" width="15" customWidth="1"/>
    <col min="13312" max="13312" width="20" customWidth="1"/>
    <col min="13314" max="13314" width="27.109375" customWidth="1"/>
    <col min="13315" max="13315" width="33.33203125" customWidth="1"/>
    <col min="13556" max="13557" width="4.6640625" customWidth="1"/>
    <col min="13558" max="13558" width="22.44140625" customWidth="1"/>
    <col min="13559" max="13559" width="15.33203125" customWidth="1"/>
    <col min="13560" max="13560" width="17.33203125" customWidth="1"/>
    <col min="13561" max="13562" width="17.88671875" customWidth="1"/>
    <col min="13563" max="13564" width="13.6640625" customWidth="1"/>
    <col min="13565" max="13565" width="13.109375" customWidth="1"/>
    <col min="13566" max="13566" width="13.5546875" customWidth="1"/>
    <col min="13567" max="13567" width="15" customWidth="1"/>
    <col min="13568" max="13568" width="20" customWidth="1"/>
    <col min="13570" max="13570" width="27.109375" customWidth="1"/>
    <col min="13571" max="13571" width="33.33203125" customWidth="1"/>
    <col min="13812" max="13813" width="4.6640625" customWidth="1"/>
    <col min="13814" max="13814" width="22.44140625" customWidth="1"/>
    <col min="13815" max="13815" width="15.33203125" customWidth="1"/>
    <col min="13816" max="13816" width="17.33203125" customWidth="1"/>
    <col min="13817" max="13818" width="17.88671875" customWidth="1"/>
    <col min="13819" max="13820" width="13.6640625" customWidth="1"/>
    <col min="13821" max="13821" width="13.109375" customWidth="1"/>
    <col min="13822" max="13822" width="13.5546875" customWidth="1"/>
    <col min="13823" max="13823" width="15" customWidth="1"/>
    <col min="13824" max="13824" width="20" customWidth="1"/>
    <col min="13826" max="13826" width="27.109375" customWidth="1"/>
    <col min="13827" max="13827" width="33.33203125" customWidth="1"/>
    <col min="14068" max="14069" width="4.6640625" customWidth="1"/>
    <col min="14070" max="14070" width="22.44140625" customWidth="1"/>
    <col min="14071" max="14071" width="15.33203125" customWidth="1"/>
    <col min="14072" max="14072" width="17.33203125" customWidth="1"/>
    <col min="14073" max="14074" width="17.88671875" customWidth="1"/>
    <col min="14075" max="14076" width="13.6640625" customWidth="1"/>
    <col min="14077" max="14077" width="13.109375" customWidth="1"/>
    <col min="14078" max="14078" width="13.5546875" customWidth="1"/>
    <col min="14079" max="14079" width="15" customWidth="1"/>
    <col min="14080" max="14080" width="20" customWidth="1"/>
    <col min="14082" max="14082" width="27.109375" customWidth="1"/>
    <col min="14083" max="14083" width="33.33203125" customWidth="1"/>
    <col min="14324" max="14325" width="4.6640625" customWidth="1"/>
    <col min="14326" max="14326" width="22.44140625" customWidth="1"/>
    <col min="14327" max="14327" width="15.33203125" customWidth="1"/>
    <col min="14328" max="14328" width="17.33203125" customWidth="1"/>
    <col min="14329" max="14330" width="17.88671875" customWidth="1"/>
    <col min="14331" max="14332" width="13.6640625" customWidth="1"/>
    <col min="14333" max="14333" width="13.109375" customWidth="1"/>
    <col min="14334" max="14334" width="13.5546875" customWidth="1"/>
    <col min="14335" max="14335" width="15" customWidth="1"/>
    <col min="14336" max="14336" width="20" customWidth="1"/>
    <col min="14338" max="14338" width="27.109375" customWidth="1"/>
    <col min="14339" max="14339" width="33.33203125" customWidth="1"/>
    <col min="14580" max="14581" width="4.6640625" customWidth="1"/>
    <col min="14582" max="14582" width="22.44140625" customWidth="1"/>
    <col min="14583" max="14583" width="15.33203125" customWidth="1"/>
    <col min="14584" max="14584" width="17.33203125" customWidth="1"/>
    <col min="14585" max="14586" width="17.88671875" customWidth="1"/>
    <col min="14587" max="14588" width="13.6640625" customWidth="1"/>
    <col min="14589" max="14589" width="13.109375" customWidth="1"/>
    <col min="14590" max="14590" width="13.5546875" customWidth="1"/>
    <col min="14591" max="14591" width="15" customWidth="1"/>
    <col min="14592" max="14592" width="20" customWidth="1"/>
    <col min="14594" max="14594" width="27.109375" customWidth="1"/>
    <col min="14595" max="14595" width="33.33203125" customWidth="1"/>
    <col min="14836" max="14837" width="4.6640625" customWidth="1"/>
    <col min="14838" max="14838" width="22.44140625" customWidth="1"/>
    <col min="14839" max="14839" width="15.33203125" customWidth="1"/>
    <col min="14840" max="14840" width="17.33203125" customWidth="1"/>
    <col min="14841" max="14842" width="17.88671875" customWidth="1"/>
    <col min="14843" max="14844" width="13.6640625" customWidth="1"/>
    <col min="14845" max="14845" width="13.109375" customWidth="1"/>
    <col min="14846" max="14846" width="13.5546875" customWidth="1"/>
    <col min="14847" max="14847" width="15" customWidth="1"/>
    <col min="14848" max="14848" width="20" customWidth="1"/>
    <col min="14850" max="14850" width="27.109375" customWidth="1"/>
    <col min="14851" max="14851" width="33.33203125" customWidth="1"/>
    <col min="15092" max="15093" width="4.6640625" customWidth="1"/>
    <col min="15094" max="15094" width="22.44140625" customWidth="1"/>
    <col min="15095" max="15095" width="15.33203125" customWidth="1"/>
    <col min="15096" max="15096" width="17.33203125" customWidth="1"/>
    <col min="15097" max="15098" width="17.88671875" customWidth="1"/>
    <col min="15099" max="15100" width="13.6640625" customWidth="1"/>
    <col min="15101" max="15101" width="13.109375" customWidth="1"/>
    <col min="15102" max="15102" width="13.5546875" customWidth="1"/>
    <col min="15103" max="15103" width="15" customWidth="1"/>
    <col min="15104" max="15104" width="20" customWidth="1"/>
    <col min="15106" max="15106" width="27.109375" customWidth="1"/>
    <col min="15107" max="15107" width="33.33203125" customWidth="1"/>
    <col min="15348" max="15349" width="4.6640625" customWidth="1"/>
    <col min="15350" max="15350" width="22.44140625" customWidth="1"/>
    <col min="15351" max="15351" width="15.33203125" customWidth="1"/>
    <col min="15352" max="15352" width="17.33203125" customWidth="1"/>
    <col min="15353" max="15354" width="17.88671875" customWidth="1"/>
    <col min="15355" max="15356" width="13.6640625" customWidth="1"/>
    <col min="15357" max="15357" width="13.109375" customWidth="1"/>
    <col min="15358" max="15358" width="13.5546875" customWidth="1"/>
    <col min="15359" max="15359" width="15" customWidth="1"/>
    <col min="15360" max="15360" width="20" customWidth="1"/>
    <col min="15362" max="15362" width="27.109375" customWidth="1"/>
    <col min="15363" max="15363" width="33.33203125" customWidth="1"/>
    <col min="15604" max="15605" width="4.6640625" customWidth="1"/>
    <col min="15606" max="15606" width="22.44140625" customWidth="1"/>
    <col min="15607" max="15607" width="15.33203125" customWidth="1"/>
    <col min="15608" max="15608" width="17.33203125" customWidth="1"/>
    <col min="15609" max="15610" width="17.88671875" customWidth="1"/>
    <col min="15611" max="15612" width="13.6640625" customWidth="1"/>
    <col min="15613" max="15613" width="13.109375" customWidth="1"/>
    <col min="15614" max="15614" width="13.5546875" customWidth="1"/>
    <col min="15615" max="15615" width="15" customWidth="1"/>
    <col min="15616" max="15616" width="20" customWidth="1"/>
    <col min="15618" max="15618" width="27.109375" customWidth="1"/>
    <col min="15619" max="15619" width="33.33203125" customWidth="1"/>
    <col min="15860" max="15861" width="4.6640625" customWidth="1"/>
    <col min="15862" max="15862" width="22.44140625" customWidth="1"/>
    <col min="15863" max="15863" width="15.33203125" customWidth="1"/>
    <col min="15864" max="15864" width="17.33203125" customWidth="1"/>
    <col min="15865" max="15866" width="17.88671875" customWidth="1"/>
    <col min="15867" max="15868" width="13.6640625" customWidth="1"/>
    <col min="15869" max="15869" width="13.109375" customWidth="1"/>
    <col min="15870" max="15870" width="13.5546875" customWidth="1"/>
    <col min="15871" max="15871" width="15" customWidth="1"/>
    <col min="15872" max="15872" width="20" customWidth="1"/>
    <col min="15874" max="15874" width="27.109375" customWidth="1"/>
    <col min="15875" max="15875" width="33.33203125" customWidth="1"/>
    <col min="16116" max="16117" width="4.6640625" customWidth="1"/>
    <col min="16118" max="16118" width="22.44140625" customWidth="1"/>
    <col min="16119" max="16119" width="15.33203125" customWidth="1"/>
    <col min="16120" max="16120" width="17.33203125" customWidth="1"/>
    <col min="16121" max="16122" width="17.88671875" customWidth="1"/>
    <col min="16123" max="16124" width="13.6640625" customWidth="1"/>
    <col min="16125" max="16125" width="13.109375" customWidth="1"/>
    <col min="16126" max="16126" width="13.5546875" customWidth="1"/>
    <col min="16127" max="16127" width="15" customWidth="1"/>
    <col min="16128" max="16128" width="20" customWidth="1"/>
    <col min="16130" max="16130" width="27.109375" customWidth="1"/>
    <col min="16131" max="16131" width="33.33203125" customWidth="1"/>
  </cols>
  <sheetData>
    <row r="1" spans="1:17" ht="15" customHeight="1">
      <c r="J1" s="57" t="s">
        <v>326</v>
      </c>
    </row>
    <row r="2" spans="1:17">
      <c r="A2" s="282" t="s">
        <v>438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7">
      <c r="A3" s="213" t="s">
        <v>439</v>
      </c>
      <c r="B3" s="251"/>
      <c r="C3" s="251"/>
      <c r="D3" s="251"/>
      <c r="E3" s="251"/>
      <c r="F3" s="251"/>
      <c r="G3" s="251"/>
      <c r="H3" s="251"/>
      <c r="I3" s="251"/>
      <c r="J3" s="251"/>
    </row>
    <row r="4" spans="1:17">
      <c r="A4" s="213" t="s">
        <v>200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7" ht="15.6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7" s="92" customFormat="1" ht="72">
      <c r="A6" s="284" t="s">
        <v>0</v>
      </c>
      <c r="B6" s="284"/>
      <c r="C6" s="285" t="s">
        <v>303</v>
      </c>
      <c r="D6" s="285" t="s">
        <v>304</v>
      </c>
      <c r="E6" s="285" t="s">
        <v>305</v>
      </c>
      <c r="F6" s="110" t="s">
        <v>306</v>
      </c>
      <c r="G6" s="110" t="s">
        <v>307</v>
      </c>
      <c r="H6" s="110" t="s">
        <v>308</v>
      </c>
      <c r="I6" s="110" t="s">
        <v>309</v>
      </c>
      <c r="J6" s="110" t="s">
        <v>310</v>
      </c>
    </row>
    <row r="7" spans="1:17" s="93" customFormat="1" ht="19.5" customHeight="1">
      <c r="A7" s="110" t="s">
        <v>5</v>
      </c>
      <c r="B7" s="110" t="s">
        <v>6</v>
      </c>
      <c r="C7" s="285"/>
      <c r="D7" s="285"/>
      <c r="E7" s="285"/>
      <c r="F7" s="110" t="s">
        <v>311</v>
      </c>
      <c r="G7" s="110" t="s">
        <v>312</v>
      </c>
      <c r="H7" s="110" t="s">
        <v>313</v>
      </c>
      <c r="I7" s="110" t="s">
        <v>314</v>
      </c>
      <c r="J7" s="110" t="s">
        <v>315</v>
      </c>
    </row>
    <row r="8" spans="1:17" s="93" customFormat="1" ht="18" customHeight="1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</row>
    <row r="9" spans="1:17" s="94" customFormat="1" ht="53.25" customHeight="1">
      <c r="A9" s="146" t="s">
        <v>17</v>
      </c>
      <c r="B9" s="101"/>
      <c r="C9" s="101" t="s">
        <v>473</v>
      </c>
      <c r="D9" s="100" t="s">
        <v>316</v>
      </c>
      <c r="E9" s="100" t="s">
        <v>317</v>
      </c>
      <c r="F9" s="144">
        <f>G9*J9</f>
        <v>0.8910063335090106</v>
      </c>
      <c r="G9" s="142">
        <f>'[2]ф5 показатели'!N10</f>
        <v>0.9646751343981862</v>
      </c>
      <c r="H9" s="142">
        <f>K9/L9</f>
        <v>0.89393939393939392</v>
      </c>
      <c r="I9" s="142">
        <f>'[2]ф 1 финансирование'!Q8</f>
        <v>0.96785070157259112</v>
      </c>
      <c r="J9" s="144">
        <f>H9/I9</f>
        <v>0.9236335650600821</v>
      </c>
      <c r="K9" s="150">
        <f>SUM(K10:K15)</f>
        <v>59</v>
      </c>
      <c r="L9" s="150">
        <f>SUM(L10:L15)</f>
        <v>66</v>
      </c>
      <c r="N9" s="192" t="s">
        <v>560</v>
      </c>
      <c r="O9" s="193"/>
      <c r="P9" s="281" t="s">
        <v>561</v>
      </c>
      <c r="Q9" s="281" t="s">
        <v>562</v>
      </c>
    </row>
    <row r="10" spans="1:17" s="94" customFormat="1" ht="51" customHeight="1">
      <c r="A10" s="102" t="s">
        <v>17</v>
      </c>
      <c r="B10" s="110">
        <v>1</v>
      </c>
      <c r="C10" s="98" t="s">
        <v>151</v>
      </c>
      <c r="D10" s="109" t="s">
        <v>316</v>
      </c>
      <c r="E10" s="81" t="s">
        <v>152</v>
      </c>
      <c r="F10" s="144">
        <f t="shared" ref="F10:F15" si="0">G10*J10</f>
        <v>0.77342580640150038</v>
      </c>
      <c r="G10" s="191">
        <f>'[2]ф5 показатели'!N11</f>
        <v>0.98400229822073837</v>
      </c>
      <c r="H10" s="191">
        <f>ROUND(11/14,3)</f>
        <v>0.78600000000000003</v>
      </c>
      <c r="I10" s="143">
        <f>'[2]ф 1 финансирование'!Q9</f>
        <v>1</v>
      </c>
      <c r="J10" s="145">
        <f t="shared" ref="J10:J15" si="1">H10/I10</f>
        <v>0.78600000000000003</v>
      </c>
      <c r="K10" s="148">
        <v>11</v>
      </c>
      <c r="L10" s="148">
        <v>14</v>
      </c>
      <c r="N10" s="192" t="s">
        <v>563</v>
      </c>
      <c r="O10" s="193"/>
      <c r="P10" s="281"/>
      <c r="Q10" s="281"/>
    </row>
    <row r="11" spans="1:17" s="95" customFormat="1" ht="26.4">
      <c r="A11" s="102" t="s">
        <v>17</v>
      </c>
      <c r="B11" s="110">
        <v>2</v>
      </c>
      <c r="C11" s="147" t="s">
        <v>23</v>
      </c>
      <c r="D11" s="109" t="s">
        <v>316</v>
      </c>
      <c r="E11" s="109" t="s">
        <v>317</v>
      </c>
      <c r="F11" s="144">
        <f t="shared" si="0"/>
        <v>0.94166008460250994</v>
      </c>
      <c r="G11" s="74">
        <f>'[2]ф5 показатели'!N20</f>
        <v>0.98502571342139755</v>
      </c>
      <c r="H11" s="74">
        <f>ROUND(10/11,3)</f>
        <v>0.90900000000000003</v>
      </c>
      <c r="I11" s="74">
        <f>'[2]ф 1 финансирование'!Q19</f>
        <v>0.95086155624617819</v>
      </c>
      <c r="J11" s="145">
        <f t="shared" si="1"/>
        <v>0.95597513016359636</v>
      </c>
      <c r="K11" s="149">
        <v>10</v>
      </c>
      <c r="L11" s="149">
        <v>11</v>
      </c>
      <c r="N11" s="194" t="s">
        <v>564</v>
      </c>
      <c r="O11" s="4"/>
      <c r="P11" s="192" t="s">
        <v>564</v>
      </c>
      <c r="Q11" s="195" t="s">
        <v>565</v>
      </c>
    </row>
    <row r="12" spans="1:17" s="95" customFormat="1" ht="36">
      <c r="A12" s="102" t="s">
        <v>17</v>
      </c>
      <c r="B12" s="110">
        <v>3</v>
      </c>
      <c r="C12" s="110" t="s">
        <v>37</v>
      </c>
      <c r="D12" s="109" t="s">
        <v>316</v>
      </c>
      <c r="E12" s="109" t="s">
        <v>317</v>
      </c>
      <c r="F12" s="144">
        <f t="shared" si="0"/>
        <v>0.83903441039057347</v>
      </c>
      <c r="G12" s="74">
        <f>'[2]ф5 показатели'!N25</f>
        <v>0.94042497851017703</v>
      </c>
      <c r="H12" s="74">
        <f>ROUND(8/9,3)</f>
        <v>0.88900000000000001</v>
      </c>
      <c r="I12" s="52">
        <f>'[2]ф 1 финансирование'!Q33</f>
        <v>0.9964285082257458</v>
      </c>
      <c r="J12" s="145">
        <f t="shared" si="1"/>
        <v>0.89218643651912921</v>
      </c>
      <c r="K12" s="149">
        <v>8</v>
      </c>
      <c r="L12" s="149">
        <v>9</v>
      </c>
      <c r="N12" s="192" t="s">
        <v>560</v>
      </c>
      <c r="O12" s="4"/>
      <c r="P12" s="192" t="s">
        <v>560</v>
      </c>
      <c r="Q12" s="195" t="s">
        <v>566</v>
      </c>
    </row>
    <row r="13" spans="1:17" s="95" customFormat="1" ht="26.4">
      <c r="A13" s="102" t="s">
        <v>17</v>
      </c>
      <c r="B13" s="110">
        <v>4</v>
      </c>
      <c r="C13" s="110" t="s">
        <v>40</v>
      </c>
      <c r="D13" s="109" t="s">
        <v>316</v>
      </c>
      <c r="E13" s="109" t="s">
        <v>317</v>
      </c>
      <c r="F13" s="144">
        <f t="shared" si="0"/>
        <v>1.133168044074198</v>
      </c>
      <c r="G13" s="74">
        <f>'[2]ф5 показатели'!N48</f>
        <v>0.99345054424988166</v>
      </c>
      <c r="H13" s="74">
        <f>ROUND(15/15,3)</f>
        <v>1</v>
      </c>
      <c r="I13" s="74">
        <f>'[2]ф 1 финансирование'!Q69</f>
        <v>0.87670187086994145</v>
      </c>
      <c r="J13" s="145">
        <f t="shared" si="1"/>
        <v>1.1406386061520677</v>
      </c>
      <c r="K13" s="149">
        <v>15</v>
      </c>
      <c r="L13" s="149">
        <v>15</v>
      </c>
      <c r="N13" s="192" t="s">
        <v>564</v>
      </c>
      <c r="O13" s="4"/>
      <c r="P13" s="192" t="s">
        <v>563</v>
      </c>
      <c r="Q13" s="195" t="s">
        <v>567</v>
      </c>
    </row>
    <row r="14" spans="1:17" s="95" customFormat="1" ht="60">
      <c r="A14" s="102" t="s">
        <v>17</v>
      </c>
      <c r="B14" s="110">
        <v>5</v>
      </c>
      <c r="C14" s="110" t="s">
        <v>47</v>
      </c>
      <c r="D14" s="109" t="s">
        <v>316</v>
      </c>
      <c r="E14" s="109" t="s">
        <v>317</v>
      </c>
      <c r="F14" s="144">
        <f t="shared" si="0"/>
        <v>0.88417651790490692</v>
      </c>
      <c r="G14" s="74">
        <f>'[2]ф5 показатели'!N54</f>
        <v>0.99342713145737083</v>
      </c>
      <c r="H14" s="74">
        <f>ROUND(12/14,3)</f>
        <v>0.85699999999999998</v>
      </c>
      <c r="I14" s="74">
        <f>'[2]ф 1 финансирование'!Q113</f>
        <v>0.9628926288116274</v>
      </c>
      <c r="J14" s="145">
        <f t="shared" si="1"/>
        <v>0.89002654538718728</v>
      </c>
      <c r="K14" s="149">
        <v>12</v>
      </c>
      <c r="L14" s="149">
        <v>14</v>
      </c>
      <c r="N14" s="192" t="s">
        <v>560</v>
      </c>
      <c r="O14" s="4"/>
      <c r="P14" s="192" t="s">
        <v>568</v>
      </c>
      <c r="Q14" s="195" t="s">
        <v>569</v>
      </c>
    </row>
    <row r="15" spans="1:17" s="95" customFormat="1" ht="36">
      <c r="A15" s="102" t="s">
        <v>17</v>
      </c>
      <c r="B15" s="110">
        <v>6</v>
      </c>
      <c r="C15" s="110" t="s">
        <v>51</v>
      </c>
      <c r="D15" s="109" t="s">
        <v>316</v>
      </c>
      <c r="E15" s="109" t="s">
        <v>317</v>
      </c>
      <c r="F15" s="144">
        <f t="shared" si="0"/>
        <v>1.0657554060895349</v>
      </c>
      <c r="G15" s="74">
        <f>'[2]ф5 показатели'!L61</f>
        <v>1</v>
      </c>
      <c r="H15" s="74">
        <f>3/3</f>
        <v>1</v>
      </c>
      <c r="I15" s="74">
        <f>'[2]ф 1 финансирование'!Q151</f>
        <v>0.93830159742674513</v>
      </c>
      <c r="J15" s="145">
        <f t="shared" si="1"/>
        <v>1.0657554060895349</v>
      </c>
      <c r="K15" s="149">
        <v>3</v>
      </c>
      <c r="L15" s="149">
        <v>3</v>
      </c>
      <c r="N15" s="192" t="s">
        <v>564</v>
      </c>
      <c r="O15" s="4"/>
      <c r="P15" s="4"/>
      <c r="Q15" s="4"/>
    </row>
  </sheetData>
  <mergeCells count="9">
    <mergeCell ref="P9:P10"/>
    <mergeCell ref="Q9:Q10"/>
    <mergeCell ref="A2:J2"/>
    <mergeCell ref="A3:J3"/>
    <mergeCell ref="A4:J4"/>
    <mergeCell ref="A6:B6"/>
    <mergeCell ref="C6:C7"/>
    <mergeCell ref="D6:D7"/>
    <mergeCell ref="E6:E7"/>
  </mergeCells>
  <pageMargins left="0.11811023622047245" right="0.11811023622047245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ф 1 финансирование</vt:lpstr>
      <vt:lpstr>ф2</vt:lpstr>
      <vt:lpstr>ф 4</vt:lpstr>
      <vt:lpstr>ф3 мероприятия</vt:lpstr>
      <vt:lpstr>ф5 показатели</vt:lpstr>
      <vt:lpstr>ф6</vt:lpstr>
      <vt:lpstr>ф7</vt:lpstr>
      <vt:lpstr>'ф 1 финансирование'!Заголовки_для_печати</vt:lpstr>
      <vt:lpstr>'ф 1 финансирование'!Область_печати</vt:lpstr>
      <vt:lpstr>'ф 4'!Область_печати</vt:lpstr>
      <vt:lpstr>ф2!Область_печати</vt:lpstr>
      <vt:lpstr>'ф3 мероприятия'!Область_печати</vt:lpstr>
      <vt:lpstr>'ф5 показатели'!Область_печати</vt:lpstr>
      <vt:lpstr>ф6!Область_печати</vt:lpstr>
      <vt:lpstr>ф7!Область_печати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2017-02-21T05:33:05Z</cp:lastPrinted>
  <dcterms:created xsi:type="dcterms:W3CDTF">2006-09-16T00:00:00Z</dcterms:created>
  <dcterms:modified xsi:type="dcterms:W3CDTF">2025-04-01T09:54:14Z</dcterms:modified>
</cp:coreProperties>
</file>